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OSDEL\Downloads\"/>
    </mc:Choice>
  </mc:AlternateContent>
  <xr:revisionPtr revIDLastSave="0" documentId="13_ncr:1_{796E466F-AF9D-4228-85F9-890344D0952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urvey" sheetId="1" r:id="rId1"/>
    <sheet name="Tabulación" sheetId="2" r:id="rId2"/>
    <sheet name="Estadística" sheetId="3" r:id="rId3"/>
    <sheet name="Frecuencias" sheetId="4" r:id="rId4"/>
    <sheet name="Gráficos" sheetId="5" r:id="rId5"/>
    <sheet name="Escalas" sheetId="6" r:id="rId6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5" i="3" l="1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8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A7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A6" i="2"/>
  <c r="AC5" i="2"/>
  <c r="B74" i="4" s="1"/>
  <c r="C74" i="4" s="1"/>
  <c r="AB5" i="2"/>
  <c r="B69" i="4" s="1"/>
  <c r="C69" i="4" s="1"/>
  <c r="AA5" i="2"/>
  <c r="B64" i="4" s="1"/>
  <c r="C64" i="4" s="1"/>
  <c r="Z5" i="2"/>
  <c r="B58" i="4" s="1"/>
  <c r="C58" i="4" s="1"/>
  <c r="Y5" i="2"/>
  <c r="B52" i="4" s="1"/>
  <c r="C52" i="4" s="1"/>
  <c r="X5" i="2"/>
  <c r="B46" i="4" s="1"/>
  <c r="C46" i="4" s="1"/>
  <c r="W5" i="2"/>
  <c r="V5" i="2"/>
  <c r="C29" i="4" s="1"/>
  <c r="U5" i="2"/>
  <c r="E24" i="4" s="1"/>
  <c r="T5" i="2"/>
  <c r="C23" i="4" s="1"/>
  <c r="S5" i="2"/>
  <c r="E22" i="4" s="1"/>
  <c r="R5" i="2"/>
  <c r="C21" i="4" s="1"/>
  <c r="Q5" i="2"/>
  <c r="E16" i="4" s="1"/>
  <c r="P5" i="2"/>
  <c r="C15" i="4" s="1"/>
  <c r="O5" i="2"/>
  <c r="E14" i="4" s="1"/>
  <c r="N5" i="2"/>
  <c r="C13" i="4" s="1"/>
  <c r="M5" i="2"/>
  <c r="E12" i="4" s="1"/>
  <c r="L5" i="2"/>
  <c r="C11" i="4" s="1"/>
  <c r="K5" i="2"/>
  <c r="E10" i="4" s="1"/>
  <c r="J5" i="2"/>
  <c r="C9" i="4" s="1"/>
  <c r="I5" i="2"/>
  <c r="E8" i="4" s="1"/>
  <c r="H5" i="2"/>
  <c r="C7" i="4" s="1"/>
  <c r="G5" i="2"/>
  <c r="E6" i="4" s="1"/>
  <c r="F5" i="2"/>
  <c r="E5" i="2"/>
  <c r="B40" i="4" s="1"/>
  <c r="C40" i="4" s="1"/>
  <c r="D5" i="2"/>
  <c r="C5" i="2"/>
  <c r="B35" i="4" s="1"/>
  <c r="C35" i="4" s="1"/>
  <c r="B5" i="2"/>
  <c r="A5" i="2"/>
  <c r="D6" i="3" l="1"/>
  <c r="C7" i="3"/>
  <c r="B8" i="3"/>
  <c r="F8" i="3"/>
  <c r="E9" i="3"/>
  <c r="D10" i="3"/>
  <c r="C11" i="3"/>
  <c r="B12" i="3"/>
  <c r="F12" i="3"/>
  <c r="E13" i="3"/>
  <c r="D14" i="3"/>
  <c r="C15" i="3"/>
  <c r="B16" i="3"/>
  <c r="F16" i="3"/>
  <c r="E18" i="3"/>
  <c r="D19" i="3"/>
  <c r="C20" i="3"/>
  <c r="B21" i="3"/>
  <c r="F21" i="3"/>
  <c r="E23" i="3"/>
  <c r="B6" i="4"/>
  <c r="D7" i="4"/>
  <c r="B8" i="4"/>
  <c r="D9" i="4"/>
  <c r="B10" i="4"/>
  <c r="D11" i="4"/>
  <c r="B12" i="4"/>
  <c r="D13" i="4"/>
  <c r="F13" i="4" s="1"/>
  <c r="B14" i="4"/>
  <c r="D15" i="4"/>
  <c r="B16" i="4"/>
  <c r="D21" i="4"/>
  <c r="B22" i="4"/>
  <c r="D23" i="4"/>
  <c r="B24" i="4"/>
  <c r="F24" i="4" s="1"/>
  <c r="D29" i="4"/>
  <c r="B45" i="4"/>
  <c r="C45" i="4" s="1"/>
  <c r="B51" i="4"/>
  <c r="C51" i="4" s="1"/>
  <c r="B57" i="4"/>
  <c r="C57" i="4" s="1"/>
  <c r="B63" i="4"/>
  <c r="C63" i="4" s="1"/>
  <c r="E6" i="3"/>
  <c r="D7" i="3"/>
  <c r="C8" i="3"/>
  <c r="B9" i="3"/>
  <c r="F9" i="3"/>
  <c r="E10" i="3"/>
  <c r="D11" i="3"/>
  <c r="C12" i="3"/>
  <c r="B13" i="3"/>
  <c r="F13" i="3"/>
  <c r="E14" i="3"/>
  <c r="D15" i="3"/>
  <c r="C16" i="3"/>
  <c r="B18" i="3"/>
  <c r="F18" i="3"/>
  <c r="E19" i="3"/>
  <c r="D20" i="3"/>
  <c r="C21" i="3"/>
  <c r="B23" i="3"/>
  <c r="F23" i="3"/>
  <c r="C6" i="4"/>
  <c r="E7" i="4"/>
  <c r="C8" i="4"/>
  <c r="F8" i="4" s="1"/>
  <c r="E9" i="4"/>
  <c r="C10" i="4"/>
  <c r="E11" i="4"/>
  <c r="C12" i="4"/>
  <c r="E13" i="4"/>
  <c r="C14" i="4"/>
  <c r="E15" i="4"/>
  <c r="C16" i="4"/>
  <c r="F16" i="4" s="1"/>
  <c r="E21" i="4"/>
  <c r="C22" i="4"/>
  <c r="E23" i="4"/>
  <c r="C24" i="4"/>
  <c r="E29" i="4"/>
  <c r="B6" i="3"/>
  <c r="F6" i="3"/>
  <c r="E7" i="3"/>
  <c r="D8" i="3"/>
  <c r="C9" i="3"/>
  <c r="B10" i="3"/>
  <c r="F10" i="3"/>
  <c r="E11" i="3"/>
  <c r="D12" i="3"/>
  <c r="C13" i="3"/>
  <c r="B14" i="3"/>
  <c r="F14" i="3"/>
  <c r="E15" i="3"/>
  <c r="D16" i="3"/>
  <c r="C18" i="3"/>
  <c r="B19" i="3"/>
  <c r="F19" i="3"/>
  <c r="E20" i="3"/>
  <c r="D21" i="3"/>
  <c r="C23" i="3"/>
  <c r="B29" i="3" s="1"/>
  <c r="B26" i="3"/>
  <c r="D6" i="4"/>
  <c r="B7" i="4"/>
  <c r="D8" i="4"/>
  <c r="B9" i="4"/>
  <c r="D10" i="4"/>
  <c r="B11" i="4"/>
  <c r="F11" i="4"/>
  <c r="D12" i="4"/>
  <c r="B13" i="4"/>
  <c r="D14" i="4"/>
  <c r="B15" i="4"/>
  <c r="D16" i="4"/>
  <c r="B21" i="4"/>
  <c r="D22" i="4"/>
  <c r="B23" i="4"/>
  <c r="F23" i="4"/>
  <c r="D24" i="4"/>
  <c r="B29" i="4"/>
  <c r="C6" i="3"/>
  <c r="B7" i="3"/>
  <c r="F7" i="3"/>
  <c r="E8" i="3"/>
  <c r="D9" i="3"/>
  <c r="C10" i="3"/>
  <c r="B11" i="3"/>
  <c r="F11" i="3"/>
  <c r="E12" i="3"/>
  <c r="D13" i="3"/>
  <c r="C14" i="3"/>
  <c r="B15" i="3"/>
  <c r="F15" i="3"/>
  <c r="E16" i="3"/>
  <c r="D18" i="3"/>
  <c r="C19" i="3"/>
  <c r="B20" i="3"/>
  <c r="F20" i="3"/>
  <c r="E21" i="3"/>
  <c r="D23" i="3"/>
  <c r="F12" i="4" l="1"/>
  <c r="F6" i="4"/>
  <c r="F9" i="4"/>
  <c r="F14" i="4"/>
  <c r="G14" i="4" s="1"/>
  <c r="F21" i="4"/>
  <c r="H18" i="3"/>
  <c r="G18" i="3"/>
  <c r="J18" i="3"/>
  <c r="I18" i="3"/>
  <c r="J11" i="3"/>
  <c r="I11" i="3"/>
  <c r="H11" i="3"/>
  <c r="G11" i="3"/>
  <c r="B28" i="3"/>
  <c r="G14" i="3"/>
  <c r="J14" i="3"/>
  <c r="I14" i="3"/>
  <c r="H14" i="3"/>
  <c r="H23" i="3"/>
  <c r="G23" i="3"/>
  <c r="J23" i="3"/>
  <c r="I23" i="3"/>
  <c r="I8" i="3"/>
  <c r="H8" i="3"/>
  <c r="G8" i="3"/>
  <c r="J8" i="3"/>
  <c r="J7" i="3"/>
  <c r="I7" i="3"/>
  <c r="H7" i="3"/>
  <c r="G7" i="3"/>
  <c r="G9" i="4"/>
  <c r="G10" i="3"/>
  <c r="J10" i="3"/>
  <c r="I10" i="3"/>
  <c r="H10" i="3"/>
  <c r="G24" i="4"/>
  <c r="J20" i="3"/>
  <c r="I20" i="3"/>
  <c r="H20" i="3"/>
  <c r="G20" i="3"/>
  <c r="B31" i="3"/>
  <c r="B27" i="3"/>
  <c r="B30" i="3"/>
  <c r="B33" i="3"/>
  <c r="B32" i="3"/>
  <c r="G23" i="4"/>
  <c r="G11" i="4"/>
  <c r="G6" i="3"/>
  <c r="J6" i="3"/>
  <c r="I6" i="3"/>
  <c r="H6" i="3"/>
  <c r="H13" i="3"/>
  <c r="G13" i="3"/>
  <c r="J13" i="3"/>
  <c r="I13" i="3"/>
  <c r="G6" i="4"/>
  <c r="I16" i="3"/>
  <c r="H16" i="3"/>
  <c r="G16" i="3"/>
  <c r="J16" i="3"/>
  <c r="G21" i="4"/>
  <c r="G12" i="4"/>
  <c r="I21" i="3"/>
  <c r="H21" i="3"/>
  <c r="G21" i="3"/>
  <c r="J21" i="3"/>
  <c r="J15" i="3"/>
  <c r="I15" i="3"/>
  <c r="H15" i="3"/>
  <c r="G15" i="3"/>
  <c r="F15" i="4"/>
  <c r="G15" i="4" s="1"/>
  <c r="G13" i="4"/>
  <c r="F7" i="4"/>
  <c r="G7" i="4" s="1"/>
  <c r="G19" i="3"/>
  <c r="J19" i="3"/>
  <c r="I19" i="3"/>
  <c r="H19" i="3"/>
  <c r="B34" i="3"/>
  <c r="H9" i="3"/>
  <c r="G9" i="3"/>
  <c r="J9" i="3"/>
  <c r="I9" i="3"/>
  <c r="F22" i="4"/>
  <c r="G22" i="4" s="1"/>
  <c r="G16" i="4"/>
  <c r="F10" i="4"/>
  <c r="G10" i="4" s="1"/>
  <c r="G8" i="4"/>
  <c r="I12" i="3"/>
  <c r="H12" i="3"/>
  <c r="G12" i="3"/>
  <c r="J12" i="3"/>
  <c r="F29" i="4"/>
  <c r="G29" i="4" s="1"/>
</calcChain>
</file>

<file path=xl/sharedStrings.xml><?xml version="1.0" encoding="utf-8"?>
<sst xmlns="http://schemas.openxmlformats.org/spreadsheetml/2006/main" count="340" uniqueCount="180">
  <si>
    <t>ObjectID</t>
  </si>
  <si>
    <t>GlobalID</t>
  </si>
  <si>
    <t>CreationDate</t>
  </si>
  <si>
    <t>Creator</t>
  </si>
  <si>
    <t>EditDate</t>
  </si>
  <si>
    <t>Editor</t>
  </si>
  <si>
    <t>1. Usted es...</t>
  </si>
  <si>
    <t>Otro - 1. Usted es...</t>
  </si>
  <si>
    <t>1.1. Entidad pública donde trabaja</t>
  </si>
  <si>
    <t>2. Dígame a que actividad asistió</t>
  </si>
  <si>
    <t>Otro - 2. Dígame a que actividad asistió</t>
  </si>
  <si>
    <t>Relevancia de los temas abordados</t>
  </si>
  <si>
    <t>Utilidad de la información brindada</t>
  </si>
  <si>
    <t>Puntualidad y cumplimiento de la agenda</t>
  </si>
  <si>
    <t>Cumplimiento con los temas ofrecidos en el plan del taller o capacitación</t>
  </si>
  <si>
    <t>Duración de la actividad</t>
  </si>
  <si>
    <t>Duración del proceso completo de capacitación</t>
  </si>
  <si>
    <t>La metodología utilizada para desarrollo de la actividad</t>
  </si>
  <si>
    <t>Los materiales y/o herramientas utilizadas para la actividad o capacitación</t>
  </si>
  <si>
    <t>La organización y logística de la actividad</t>
  </si>
  <si>
    <t>El dominio del tema de quien dirigió la actividad</t>
  </si>
  <si>
    <t>La facilidad de acceso a la actividad o capacitación</t>
  </si>
  <si>
    <t>Los objetivos y alcance del espacio de participación fueron claros y comprensibles.</t>
  </si>
  <si>
    <t>El espacio permitió un diálogo abierto e incluyente.</t>
  </si>
  <si>
    <t>Mis aportes y los de los demás participantes fueron tomados en cuenta.</t>
  </si>
  <si>
    <t>La actividad estuvo relacionada con mis intereses y necesidades.</t>
  </si>
  <si>
    <t>5. De 1 a 4, siendo 4 la máxima calificación ¿Dígame su nivel de satisfacción con esta actividad / capacitación / taller / asesoría / conferencia / acompañamiento al que asistió?</t>
  </si>
  <si>
    <t>6. Justifique brevemente su calificación</t>
  </si>
  <si>
    <t>Autorización de uso de información</t>
  </si>
  <si>
    <t>Nombres y apellidos completos</t>
  </si>
  <si>
    <t>Teléfono de contacto</t>
  </si>
  <si>
    <t>Correo electrónico</t>
  </si>
  <si>
    <t>1. Edad</t>
  </si>
  <si>
    <t>2. Sexo</t>
  </si>
  <si>
    <t>Otro - 2. Sexo</t>
  </si>
  <si>
    <t>3. Género</t>
  </si>
  <si>
    <t>Otro - 3. Género</t>
  </si>
  <si>
    <t>4. ¿Con cuál de los siguientes grupos étnicos, raciales y/o culturales se identifica usted?</t>
  </si>
  <si>
    <t>Otro - 4. ¿Con cuál de los siguientes grupos étnicos, raciales y/o culturales se identifica usted?</t>
  </si>
  <si>
    <t>5. ¿Pertenece a las siguientes poblaciones?</t>
  </si>
  <si>
    <t>Otro - 5. ¿Pertenece a las siguientes poblaciones?</t>
  </si>
  <si>
    <t>6. ¿Usted tiene alguna limitación permanente para...?</t>
  </si>
  <si>
    <t>Otro - 6. ¿Usted tiene alguna limitación permanente para...?</t>
  </si>
  <si>
    <t>2.1. Nombre de la actividad</t>
  </si>
  <si>
    <t>x</t>
  </si>
  <si>
    <t>y</t>
  </si>
  <si>
    <t>55ba86de-08b3-4286-824a-5c5476e778ba</t>
  </si>
  <si>
    <t>Empleado(a) o funcionario(a) de</t>
  </si>
  <si>
    <t>Secretaría de Cultura, Recreaci</t>
  </si>
  <si>
    <t>Diálogo ciudadano</t>
  </si>
  <si>
    <t>4- Excelente</t>
  </si>
  <si>
    <t>Totalmente de acuerdo</t>
  </si>
  <si>
    <t>Muy satisfecho(a)</t>
  </si>
  <si>
    <t>Actividad agradable con obra teatral que sensibilizó sobre cómo nuestras acciones impactan a la comunidad. Se promovieron comportamientos responsables en manejo de residuos y movilidad, y se presentaron estrategias de la Subsecretaría, como Sabor Bogotá.</t>
  </si>
  <si>
    <t>Sí</t>
  </si>
  <si>
    <t>Adultez (29 a 59 años)</t>
  </si>
  <si>
    <t>Mujer</t>
  </si>
  <si>
    <t>Femenino</t>
  </si>
  <si>
    <t>Ninguno</t>
  </si>
  <si>
    <t>Ninguna</t>
  </si>
  <si>
    <t>Ninguna_de_las_anteriores</t>
  </si>
  <si>
    <t>Rendición de Cuentas de la Subsecretaria Distrital de Cultura, Recreación y Deporte</t>
  </si>
  <si>
    <t>a5d5aadc-be9b-46ab-8add-9e3c3d1b9a78</t>
  </si>
  <si>
    <t>3- Bueno</t>
  </si>
  <si>
    <t>No aplica</t>
  </si>
  <si>
    <t>De acuerdo</t>
  </si>
  <si>
    <t>Satisfecho(a)</t>
  </si>
  <si>
    <t>El formato fue divertido e innovador para una rendición de cuentas. El show permitió presentar información que podía resultar densa de una manera más cercana, dinámica y llamativa, facilitando su comprensión y generando mayor conexión con el público.</t>
  </si>
  <si>
    <t>other</t>
  </si>
  <si>
    <t>Rendición de cuentas</t>
  </si>
  <si>
    <t>30492d02-6e98-47ed-8ca5-6c02d33c9e54</t>
  </si>
  <si>
    <t>Buena presentación</t>
  </si>
  <si>
    <t>Persona mayor (60 años o más)</t>
  </si>
  <si>
    <t>Hombre</t>
  </si>
  <si>
    <t>Masculino</t>
  </si>
  <si>
    <t>a9974243-e6d5-4901-8738-a87f817eec87</t>
  </si>
  <si>
    <t>Rendición de Cuentas Subsecretaría Distrital de Cultura Ciudadana y Gestión del Conocimiento</t>
  </si>
  <si>
    <t>Tabulación de respuestas</t>
  </si>
  <si>
    <t>Cada celda es una fórmula enlazada a la hoja "survey". Valores 1-4 según hoja "Escalas".</t>
  </si>
  <si>
    <t>ID</t>
  </si>
  <si>
    <t>Fecha de registro</t>
  </si>
  <si>
    <t>Perfil</t>
  </si>
  <si>
    <t>Entidad (texto truncado en origen)</t>
  </si>
  <si>
    <t>Tipo de actividad</t>
  </si>
  <si>
    <t>Nombre de la actividad</t>
  </si>
  <si>
    <t>Relevancia de los temas</t>
  </si>
  <si>
    <t>Utilidad de la información</t>
  </si>
  <si>
    <t>Puntualidad y agenda</t>
  </si>
  <si>
    <t>Cumplimiento del plan</t>
  </si>
  <si>
    <t>Duración proceso completo</t>
  </si>
  <si>
    <t>Metodología</t>
  </si>
  <si>
    <t>Materiales y herramientas</t>
  </si>
  <si>
    <t>Organización y logística</t>
  </si>
  <si>
    <t>Dominio del tema</t>
  </si>
  <si>
    <t>Facilidad de acceso</t>
  </si>
  <si>
    <t>Objetivos claros y comprensibles</t>
  </si>
  <si>
    <t>Diálogo abierto e incluyente</t>
  </si>
  <si>
    <t>Aportes tomados en cuenta</t>
  </si>
  <si>
    <t>Actividad acorde a intereses</t>
  </si>
  <si>
    <t>Satisfacción general (1-4)</t>
  </si>
  <si>
    <t>Justificación</t>
  </si>
  <si>
    <t>Edad</t>
  </si>
  <si>
    <t>Sexo</t>
  </si>
  <si>
    <t>Género</t>
  </si>
  <si>
    <t>Grupo étnico</t>
  </si>
  <si>
    <t>Población</t>
  </si>
  <si>
    <t>Limitación permanente</t>
  </si>
  <si>
    <t>Análisis estadístico descriptivo</t>
  </si>
  <si>
    <t>Escala 1-4 (4 = máxima). n = respuestas válidas por ítem; "No aplica" excluido. Base: 4 encuestas.</t>
  </si>
  <si>
    <t>Ítem evaluado</t>
  </si>
  <si>
    <t>n</t>
  </si>
  <si>
    <t>Media</t>
  </si>
  <si>
    <t>Mediana</t>
  </si>
  <si>
    <t>Moda</t>
  </si>
  <si>
    <t>Desv. estándar</t>
  </si>
  <si>
    <t>Mínimo</t>
  </si>
  <si>
    <t>Máximo</t>
  </si>
  <si>
    <t>% favorable (3-4)</t>
  </si>
  <si>
    <t>% máxima calificación (4)</t>
  </si>
  <si>
    <t>A. Calificación de aspectos (1-4)</t>
  </si>
  <si>
    <t>B. Acuerdo con el espacio de participación (1-4)</t>
  </si>
  <si>
    <t>C. Satisfacción global (1-4)</t>
  </si>
  <si>
    <t>Satisfacción general con la actividad</t>
  </si>
  <si>
    <t>Resumen general</t>
  </si>
  <si>
    <t>Total de encuestas</t>
  </si>
  <si>
    <t>Media global de aspectos calificados (A)</t>
  </si>
  <si>
    <t>Media global de acuerdo con el espacio (B)</t>
  </si>
  <si>
    <t>Satisfacción general promedio (C)</t>
  </si>
  <si>
    <t>Aspecto mejor calificado</t>
  </si>
  <si>
    <t xml:space="preserve">   media</t>
  </si>
  <si>
    <t>Aspecto con menor calificación</t>
  </si>
  <si>
    <t>Coeficiente de variación de la satisfacción</t>
  </si>
  <si>
    <t>Respuestas con comentario</t>
  </si>
  <si>
    <t>Nota metodológica: con n = 4 las medias, desviaciones y porcentajes son solo descriptivos y no permiten inferir sobre el total de asistentes; conviene repetir el análisis al acumular más encuestas. Las fórmulas leen el rango actual (filas de la hoja Tabulación); al agregar respuestas, ampliar los rangos.</t>
  </si>
  <si>
    <t>Distribución de frecuencias</t>
  </si>
  <si>
    <t>Conteos y porcentajes calculados con fórmulas sobre la hoja Tabulación.</t>
  </si>
  <si>
    <t>1. Calificación de aspectos de la actividad</t>
  </si>
  <si>
    <t>Ítem</t>
  </si>
  <si>
    <t>4 - Excelente</t>
  </si>
  <si>
    <t>3 - Bueno</t>
  </si>
  <si>
    <t>2 - Regular*</t>
  </si>
  <si>
    <t>1 - Malo*</t>
  </si>
  <si>
    <t>No aplica / sin dato</t>
  </si>
  <si>
    <t>Total</t>
  </si>
  <si>
    <t>2. Acuerdo con el espacio de participación</t>
  </si>
  <si>
    <t>4 - Totalmente de acuerdo</t>
  </si>
  <si>
    <t>3 - De acuerdo</t>
  </si>
  <si>
    <t>2 - En desacuerdo*</t>
  </si>
  <si>
    <t>1 - Totalmente en desacuerdo*</t>
  </si>
  <si>
    <t>3. Satisfacción general</t>
  </si>
  <si>
    <t>4 - Muy satisfecho(a)</t>
  </si>
  <si>
    <t>3 - Satisfecho(a)</t>
  </si>
  <si>
    <t>2 - Poco satisfecho(a)*</t>
  </si>
  <si>
    <t>1 - Insatisfecho(a)*</t>
  </si>
  <si>
    <t>Satisfacción con la actividad</t>
  </si>
  <si>
    <t>* Etiquetas inferidas (ver hoja Escalas); no registradas en los datos actuales.</t>
  </si>
  <si>
    <t>4. Perfil del participante</t>
  </si>
  <si>
    <t>Categoría</t>
  </si>
  <si>
    <t>Frecuencia</t>
  </si>
  <si>
    <t>% del total</t>
  </si>
  <si>
    <t>5. Tipo de actividad</t>
  </si>
  <si>
    <t>6. Grupo de edad</t>
  </si>
  <si>
    <t>7. Sexo</t>
  </si>
  <si>
    <t>8. Género</t>
  </si>
  <si>
    <t>9. Grupo étnico</t>
  </si>
  <si>
    <t>10. Población</t>
  </si>
  <si>
    <t>11. Limitación permanente</t>
  </si>
  <si>
    <t>Gráficos del análisis</t>
  </si>
  <si>
    <t>Se actualizan automáticamente con las hojas Estadística y Frecuencias.</t>
  </si>
  <si>
    <t>Escalas de codificación</t>
  </si>
  <si>
    <t>Texto original de la encuesta → valor numérico (1 a 4). "No aplica" se excluye de las estadísticas.</t>
  </si>
  <si>
    <t>Texto en la encuesta</t>
  </si>
  <si>
    <t>Valor</t>
  </si>
  <si>
    <t>2- Regular</t>
  </si>
  <si>
    <t>1- Malo</t>
  </si>
  <si>
    <t>En desacuerdo</t>
  </si>
  <si>
    <t>Totalmente en desacuerdo</t>
  </si>
  <si>
    <t>Poco satisfecho(a)</t>
  </si>
  <si>
    <t>Insatisfecho(a)</t>
  </si>
  <si>
    <t>Supuesto: en los datos solo aparecen las opciones 4 y 3 (calificación), "Totalmente de acuerdo"/"De acuerdo" y "Muy satisfecho(a)"/"Satisfecho(a)". Las etiquetas de los valores 2 y 1 son inferidas por simetría de la escala y pueden ajustarse aquí.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</si>
</sst>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\ hh:mm:ss.000"/>
    <numFmt numFmtId="165" formatCode="0.0"/>
    <numFmt numFmtId="166" formatCode="0.0%"/>
  </numFmts>
  <fonts count="9" x14ac:knownFonts="1">
    <font>
      <sz val="11"/>
      <name val="Aptos Narrow"/>
      <charset val="1"/>
    </font>
    <font>
      <b/>
      <sz val="14"/>
      <color rgb="FF1F3864"/>
      <name val="Arial"/>
      <charset val="1"/>
    </font>
    <font>
      <i/>
      <sz val="9"/>
      <color rgb="FF595959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2"/>
      <color rgb="FF1F3864"/>
      <name val="Arial"/>
      <charset val="1"/>
    </font>
    <font>
      <i/>
      <sz val="9"/>
      <name val="Arial"/>
      <charset val="1"/>
    </font>
    <font>
      <sz val="10"/>
      <color rgb="FF0000FF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D9D9D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22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5" fillId="3" borderId="1" xfId="0" applyFont="1" applyFill="1" applyBorder="1"/>
    <xf numFmtId="0" fontId="0" fillId="3" borderId="1" xfId="0" applyFill="1" applyBorder="1"/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6" fillId="0" borderId="0" xfId="0" applyFont="1"/>
    <xf numFmtId="1" fontId="5" fillId="0" borderId="1" xfId="0" applyNumberFormat="1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7" fillId="0" borderId="0" xfId="0" applyFont="1" applyAlignment="1">
      <alignment vertical="top" wrapText="1"/>
    </xf>
    <xf numFmtId="2" fontId="5" fillId="0" borderId="1" xfId="0" applyNumberFormat="1" applyFont="1" applyBorder="1"/>
    <xf numFmtId="0" fontId="5" fillId="0" borderId="1" xfId="0" applyFont="1" applyBorder="1"/>
    <xf numFmtId="166" fontId="5" fillId="0" borderId="1" xfId="0" applyNumberFormat="1" applyFont="1" applyBorder="1"/>
    <xf numFmtId="1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E7B4F"/>
      <rgbColor rgb="FFBFBFBF"/>
      <rgbColor rgb="FF8B8B8B"/>
      <rgbColor rgb="FF9999FF"/>
      <rgbColor rgb="FF993366"/>
      <rgbColor rgb="FFFFFFCC"/>
      <rgbColor rgb="FFD9E2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156082"/>
      <rgbColor rgb="FF0000FF"/>
      <rgbColor rgb="FF0F9ED5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8DC63F"/>
      <rgbColor rgb="FFFFCC00"/>
      <rgbColor rgb="FFFF9900"/>
      <rgbColor rgb="FFE97132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ptos Narrow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Aptos Narrow"/>
              </a:rPr>
              <a:t>Media por aspecto evaluado (escala 1-4)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2F5597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ptos Narrow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Estadística!$A$6:$A$16</c:f>
              <c:strCache>
                <c:ptCount val="11"/>
                <c:pt idx="0">
                  <c:v>Relevancia de los temas</c:v>
                </c:pt>
                <c:pt idx="1">
                  <c:v>Utilidad de la información</c:v>
                </c:pt>
                <c:pt idx="2">
                  <c:v>Puntualidad y agenda</c:v>
                </c:pt>
                <c:pt idx="3">
                  <c:v>Cumplimiento del plan</c:v>
                </c:pt>
                <c:pt idx="4">
                  <c:v>Duración de la actividad</c:v>
                </c:pt>
                <c:pt idx="5">
                  <c:v>Duración proceso completo</c:v>
                </c:pt>
                <c:pt idx="6">
                  <c:v>Metodología</c:v>
                </c:pt>
                <c:pt idx="7">
                  <c:v>Materiales y herramientas</c:v>
                </c:pt>
                <c:pt idx="8">
                  <c:v>Organización y logística</c:v>
                </c:pt>
                <c:pt idx="9">
                  <c:v>Dominio del tema</c:v>
                </c:pt>
                <c:pt idx="10">
                  <c:v>Facilidad de acceso</c:v>
                </c:pt>
              </c:strCache>
            </c:strRef>
          </c:cat>
          <c:val>
            <c:numRef>
              <c:f>Estadística!$C$6:$C$16</c:f>
              <c:numCache>
                <c:formatCode>0.00</c:formatCode>
                <c:ptCount val="11"/>
                <c:pt idx="0">
                  <c:v>3.75</c:v>
                </c:pt>
                <c:pt idx="1">
                  <c:v>3.75</c:v>
                </c:pt>
                <c:pt idx="2">
                  <c:v>3.5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3.75</c:v>
                </c:pt>
                <c:pt idx="9">
                  <c:v>3.75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89-48D5-8C2C-3742B27B8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723414"/>
        <c:axId val="86962723"/>
      </c:barChart>
      <c:catAx>
        <c:axId val="4772341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86962723"/>
        <c:crosses val="autoZero"/>
        <c:auto val="1"/>
        <c:lblAlgn val="ctr"/>
        <c:lblOffset val="100"/>
        <c:noMultiLvlLbl val="0"/>
      </c:catAx>
      <c:valAx>
        <c:axId val="86962723"/>
        <c:scaling>
          <c:orientation val="minMax"/>
          <c:max val="4"/>
          <c:min val="0"/>
        </c:scaling>
        <c:delete val="0"/>
        <c:axPos val="b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47723414"/>
        <c:crosses val="max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ptos Narrow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Aptos Narrow"/>
              </a:rPr>
              <a:t>Distribución de calificaciones por aspecto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Frecuencias!$B$5</c:f>
              <c:strCache>
                <c:ptCount val="1"/>
                <c:pt idx="0">
                  <c:v>4 - Excelente</c:v>
                </c:pt>
              </c:strCache>
            </c:strRef>
          </c:tx>
          <c:spPr>
            <a:solidFill>
              <a:srgbClr val="1E7B4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Frecuencias!$A$6:$A$16</c:f>
              <c:strCache>
                <c:ptCount val="11"/>
                <c:pt idx="0">
                  <c:v>Relevancia de los temas</c:v>
                </c:pt>
                <c:pt idx="1">
                  <c:v>Utilidad de la información</c:v>
                </c:pt>
                <c:pt idx="2">
                  <c:v>Puntualidad y agenda</c:v>
                </c:pt>
                <c:pt idx="3">
                  <c:v>Cumplimiento del plan</c:v>
                </c:pt>
                <c:pt idx="4">
                  <c:v>Duración de la actividad</c:v>
                </c:pt>
                <c:pt idx="5">
                  <c:v>Duración proceso completo</c:v>
                </c:pt>
                <c:pt idx="6">
                  <c:v>Metodología</c:v>
                </c:pt>
                <c:pt idx="7">
                  <c:v>Materiales y herramientas</c:v>
                </c:pt>
                <c:pt idx="8">
                  <c:v>Organización y logística</c:v>
                </c:pt>
                <c:pt idx="9">
                  <c:v>Dominio del tema</c:v>
                </c:pt>
                <c:pt idx="10">
                  <c:v>Facilidad de acceso</c:v>
                </c:pt>
              </c:strCache>
            </c:strRef>
          </c:cat>
          <c:val>
            <c:numRef>
              <c:f>Frecuencias!$B$6:$B$16</c:f>
              <c:numCache>
                <c:formatCode>0</c:formatCode>
                <c:ptCount val="11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6B-4971-AB06-F972D1207491}"/>
            </c:ext>
          </c:extLst>
        </c:ser>
        <c:ser>
          <c:idx val="1"/>
          <c:order val="1"/>
          <c:tx>
            <c:strRef>
              <c:f>Frecuencias!$C$5</c:f>
              <c:strCache>
                <c:ptCount val="1"/>
                <c:pt idx="0">
                  <c:v>3 - Bueno</c:v>
                </c:pt>
              </c:strCache>
            </c:strRef>
          </c:tx>
          <c:spPr>
            <a:solidFill>
              <a:srgbClr val="8DC63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Frecuencias!$A$6:$A$16</c:f>
              <c:strCache>
                <c:ptCount val="11"/>
                <c:pt idx="0">
                  <c:v>Relevancia de los temas</c:v>
                </c:pt>
                <c:pt idx="1">
                  <c:v>Utilidad de la información</c:v>
                </c:pt>
                <c:pt idx="2">
                  <c:v>Puntualidad y agenda</c:v>
                </c:pt>
                <c:pt idx="3">
                  <c:v>Cumplimiento del plan</c:v>
                </c:pt>
                <c:pt idx="4">
                  <c:v>Duración de la actividad</c:v>
                </c:pt>
                <c:pt idx="5">
                  <c:v>Duración proceso completo</c:v>
                </c:pt>
                <c:pt idx="6">
                  <c:v>Metodología</c:v>
                </c:pt>
                <c:pt idx="7">
                  <c:v>Materiales y herramientas</c:v>
                </c:pt>
                <c:pt idx="8">
                  <c:v>Organización y logística</c:v>
                </c:pt>
                <c:pt idx="9">
                  <c:v>Dominio del tema</c:v>
                </c:pt>
                <c:pt idx="10">
                  <c:v>Facilidad de acceso</c:v>
                </c:pt>
              </c:strCache>
            </c:strRef>
          </c:cat>
          <c:val>
            <c:numRef>
              <c:f>Frecuencias!$C$6:$C$16</c:f>
              <c:numCache>
                <c:formatCode>0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6B-4971-AB06-F972D1207491}"/>
            </c:ext>
          </c:extLst>
        </c:ser>
        <c:ser>
          <c:idx val="2"/>
          <c:order val="2"/>
          <c:tx>
            <c:strRef>
              <c:f>Frecuencias!$D$5</c:f>
              <c:strCache>
                <c:ptCount val="1"/>
                <c:pt idx="0">
                  <c:v>2 - Regular*</c:v>
                </c:pt>
              </c:strCache>
            </c:strRef>
          </c:tx>
          <c:spPr>
            <a:solidFill>
              <a:srgbClr val="F4B183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Frecuencias!$A$6:$A$16</c:f>
              <c:strCache>
                <c:ptCount val="11"/>
                <c:pt idx="0">
                  <c:v>Relevancia de los temas</c:v>
                </c:pt>
                <c:pt idx="1">
                  <c:v>Utilidad de la información</c:v>
                </c:pt>
                <c:pt idx="2">
                  <c:v>Puntualidad y agenda</c:v>
                </c:pt>
                <c:pt idx="3">
                  <c:v>Cumplimiento del plan</c:v>
                </c:pt>
                <c:pt idx="4">
                  <c:v>Duración de la actividad</c:v>
                </c:pt>
                <c:pt idx="5">
                  <c:v>Duración proceso completo</c:v>
                </c:pt>
                <c:pt idx="6">
                  <c:v>Metodología</c:v>
                </c:pt>
                <c:pt idx="7">
                  <c:v>Materiales y herramientas</c:v>
                </c:pt>
                <c:pt idx="8">
                  <c:v>Organización y logística</c:v>
                </c:pt>
                <c:pt idx="9">
                  <c:v>Dominio del tema</c:v>
                </c:pt>
                <c:pt idx="10">
                  <c:v>Facilidad de acceso</c:v>
                </c:pt>
              </c:strCache>
            </c:strRef>
          </c:cat>
          <c:val>
            <c:numRef>
              <c:f>Frecuencias!$D$6:$D$16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6B-4971-AB06-F972D1207491}"/>
            </c:ext>
          </c:extLst>
        </c:ser>
        <c:ser>
          <c:idx val="3"/>
          <c:order val="3"/>
          <c:tx>
            <c:strRef>
              <c:f>Frecuencias!$E$5</c:f>
              <c:strCache>
                <c:ptCount val="1"/>
                <c:pt idx="0">
                  <c:v>1 - Malo*</c:v>
                </c:pt>
              </c:strCache>
            </c:strRef>
          </c:tx>
          <c:spPr>
            <a:solidFill>
              <a:srgbClr val="C0000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Frecuencias!$A$6:$A$16</c:f>
              <c:strCache>
                <c:ptCount val="11"/>
                <c:pt idx="0">
                  <c:v>Relevancia de los temas</c:v>
                </c:pt>
                <c:pt idx="1">
                  <c:v>Utilidad de la información</c:v>
                </c:pt>
                <c:pt idx="2">
                  <c:v>Puntualidad y agenda</c:v>
                </c:pt>
                <c:pt idx="3">
                  <c:v>Cumplimiento del plan</c:v>
                </c:pt>
                <c:pt idx="4">
                  <c:v>Duración de la actividad</c:v>
                </c:pt>
                <c:pt idx="5">
                  <c:v>Duración proceso completo</c:v>
                </c:pt>
                <c:pt idx="6">
                  <c:v>Metodología</c:v>
                </c:pt>
                <c:pt idx="7">
                  <c:v>Materiales y herramientas</c:v>
                </c:pt>
                <c:pt idx="8">
                  <c:v>Organización y logística</c:v>
                </c:pt>
                <c:pt idx="9">
                  <c:v>Dominio del tema</c:v>
                </c:pt>
                <c:pt idx="10">
                  <c:v>Facilidad de acceso</c:v>
                </c:pt>
              </c:strCache>
            </c:strRef>
          </c:cat>
          <c:val>
            <c:numRef>
              <c:f>Frecuencias!$E$6:$E$16</c:f>
              <c:numCache>
                <c:formatCode>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6B-4971-AB06-F972D1207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85440"/>
        <c:axId val="61977810"/>
      </c:barChart>
      <c:catAx>
        <c:axId val="53854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61977810"/>
        <c:crosses val="autoZero"/>
        <c:auto val="1"/>
        <c:lblAlgn val="ctr"/>
        <c:lblOffset val="100"/>
        <c:noMultiLvlLbl val="0"/>
      </c:catAx>
      <c:valAx>
        <c:axId val="61977810"/>
        <c:scaling>
          <c:orientation val="minMax"/>
        </c:scaling>
        <c:delete val="0"/>
        <c:axPos val="b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5385440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Aptos Narrow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ptos Narrow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Aptos Narrow"/>
              </a:rPr>
              <a:t>Distribución del acuerdo con el espacio de participación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Frecuencias!$B$20</c:f>
              <c:strCache>
                <c:ptCount val="1"/>
                <c:pt idx="0">
                  <c:v>4 - Totalmente de acuerdo</c:v>
                </c:pt>
              </c:strCache>
            </c:strRef>
          </c:tx>
          <c:spPr>
            <a:solidFill>
              <a:srgbClr val="1E7B4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Frecuencias!$A$21:$A$24</c:f>
              <c:strCache>
                <c:ptCount val="4"/>
                <c:pt idx="0">
                  <c:v>Objetivos claros y comprensibles</c:v>
                </c:pt>
                <c:pt idx="1">
                  <c:v>Diálogo abierto e incluyente</c:v>
                </c:pt>
                <c:pt idx="2">
                  <c:v>Aportes tomados en cuenta</c:v>
                </c:pt>
                <c:pt idx="3">
                  <c:v>Actividad acorde a intereses</c:v>
                </c:pt>
              </c:strCache>
            </c:strRef>
          </c:cat>
          <c:val>
            <c:numRef>
              <c:f>Frecuencias!$B$21:$B$24</c:f>
              <c:numCache>
                <c:formatCode>0</c:formatCode>
                <c:ptCount val="4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7F-4E90-BC3E-DEEE3441666A}"/>
            </c:ext>
          </c:extLst>
        </c:ser>
        <c:ser>
          <c:idx val="1"/>
          <c:order val="1"/>
          <c:tx>
            <c:strRef>
              <c:f>Frecuencias!$C$20</c:f>
              <c:strCache>
                <c:ptCount val="1"/>
                <c:pt idx="0">
                  <c:v>3 - De acuerdo</c:v>
                </c:pt>
              </c:strCache>
            </c:strRef>
          </c:tx>
          <c:spPr>
            <a:solidFill>
              <a:srgbClr val="8DC63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Frecuencias!$A$21:$A$24</c:f>
              <c:strCache>
                <c:ptCount val="4"/>
                <c:pt idx="0">
                  <c:v>Objetivos claros y comprensibles</c:v>
                </c:pt>
                <c:pt idx="1">
                  <c:v>Diálogo abierto e incluyente</c:v>
                </c:pt>
                <c:pt idx="2">
                  <c:v>Aportes tomados en cuenta</c:v>
                </c:pt>
                <c:pt idx="3">
                  <c:v>Actividad acorde a intereses</c:v>
                </c:pt>
              </c:strCache>
            </c:strRef>
          </c:cat>
          <c:val>
            <c:numRef>
              <c:f>Frecuencias!$C$21:$C$24</c:f>
              <c:numCache>
                <c:formatCode>0</c:formatCode>
                <c:ptCount val="4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7F-4E90-BC3E-DEEE3441666A}"/>
            </c:ext>
          </c:extLst>
        </c:ser>
        <c:ser>
          <c:idx val="2"/>
          <c:order val="2"/>
          <c:tx>
            <c:strRef>
              <c:f>Frecuencias!$D$20</c:f>
              <c:strCache>
                <c:ptCount val="1"/>
                <c:pt idx="0">
                  <c:v>2 - En desacuerdo*</c:v>
                </c:pt>
              </c:strCache>
            </c:strRef>
          </c:tx>
          <c:spPr>
            <a:solidFill>
              <a:srgbClr val="F4B183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Frecuencias!$A$21:$A$24</c:f>
              <c:strCache>
                <c:ptCount val="4"/>
                <c:pt idx="0">
                  <c:v>Objetivos claros y comprensibles</c:v>
                </c:pt>
                <c:pt idx="1">
                  <c:v>Diálogo abierto e incluyente</c:v>
                </c:pt>
                <c:pt idx="2">
                  <c:v>Aportes tomados en cuenta</c:v>
                </c:pt>
                <c:pt idx="3">
                  <c:v>Actividad acorde a intereses</c:v>
                </c:pt>
              </c:strCache>
            </c:strRef>
          </c:cat>
          <c:val>
            <c:numRef>
              <c:f>Frecuencias!$D$21:$D$24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7F-4E90-BC3E-DEEE3441666A}"/>
            </c:ext>
          </c:extLst>
        </c:ser>
        <c:ser>
          <c:idx val="3"/>
          <c:order val="3"/>
          <c:tx>
            <c:strRef>
              <c:f>Frecuencias!$E$20</c:f>
              <c:strCache>
                <c:ptCount val="1"/>
                <c:pt idx="0">
                  <c:v>1 - Totalmente en desacuerdo*</c:v>
                </c:pt>
              </c:strCache>
            </c:strRef>
          </c:tx>
          <c:spPr>
            <a:solidFill>
              <a:srgbClr val="C0000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Frecuencias!$A$21:$A$24</c:f>
              <c:strCache>
                <c:ptCount val="4"/>
                <c:pt idx="0">
                  <c:v>Objetivos claros y comprensibles</c:v>
                </c:pt>
                <c:pt idx="1">
                  <c:v>Diálogo abierto e incluyente</c:v>
                </c:pt>
                <c:pt idx="2">
                  <c:v>Aportes tomados en cuenta</c:v>
                </c:pt>
                <c:pt idx="3">
                  <c:v>Actividad acorde a intereses</c:v>
                </c:pt>
              </c:strCache>
            </c:strRef>
          </c:cat>
          <c:val>
            <c:numRef>
              <c:f>Frecuencias!$E$21:$E$24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7F-4E90-BC3E-DEEE34416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149280"/>
        <c:axId val="98118183"/>
      </c:barChart>
      <c:catAx>
        <c:axId val="561492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98118183"/>
        <c:crosses val="autoZero"/>
        <c:auto val="1"/>
        <c:lblAlgn val="ctr"/>
        <c:lblOffset val="100"/>
        <c:noMultiLvlLbl val="0"/>
      </c:catAx>
      <c:valAx>
        <c:axId val="98118183"/>
        <c:scaling>
          <c:orientation val="minMax"/>
        </c:scaling>
        <c:delete val="0"/>
        <c:axPos val="b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56149280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Aptos Narrow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ptos Narrow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Aptos Narrow"/>
              </a:rPr>
              <a:t>Satisfacción general con la actividad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156082"/>
            </a:solidFill>
            <a:ln w="0">
              <a:noFill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CD57-4B46-84D1-04BA3E79E2A7}"/>
              </c:ext>
            </c:extLst>
          </c:dPt>
          <c:dPt>
            <c:idx val="1"/>
            <c:bubble3D val="0"/>
            <c:spPr>
              <a:solidFill>
                <a:srgbClr val="E9713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CD57-4B46-84D1-04BA3E79E2A7}"/>
              </c:ext>
            </c:extLst>
          </c:dPt>
          <c:dPt>
            <c:idx val="2"/>
            <c:bubble3D val="0"/>
            <c:spPr>
              <a:solidFill>
                <a:srgbClr val="196B2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CD57-4B46-84D1-04BA3E79E2A7}"/>
              </c:ext>
            </c:extLst>
          </c:dPt>
          <c:dPt>
            <c:idx val="3"/>
            <c:bubble3D val="0"/>
            <c:spPr>
              <a:solidFill>
                <a:srgbClr val="0F9ED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CD57-4B46-84D1-04BA3E79E2A7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ptos Narrow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57-4B46-84D1-04BA3E79E2A7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ptos Narrow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D57-4B46-84D1-04BA3E79E2A7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ptos Narrow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D57-4B46-84D1-04BA3E79E2A7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Aptos Narrow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D57-4B46-84D1-04BA3E79E2A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ptos Narrow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Frecuencias!$B$28:$E$28</c:f>
              <c:strCache>
                <c:ptCount val="4"/>
                <c:pt idx="0">
                  <c:v>4 - Muy satisfecho(a)</c:v>
                </c:pt>
                <c:pt idx="1">
                  <c:v>3 - Satisfecho(a)</c:v>
                </c:pt>
                <c:pt idx="2">
                  <c:v>2 - Poco satisfecho(a)*</c:v>
                </c:pt>
                <c:pt idx="3">
                  <c:v>1 - Insatisfecho(a)*</c:v>
                </c:pt>
              </c:strCache>
            </c:strRef>
          </c:cat>
          <c:val>
            <c:numRef>
              <c:f>Frecuencias!$B$29:$E$29</c:f>
              <c:numCache>
                <c:formatCode>0</c:formatCode>
                <c:ptCount val="4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D57-4B46-84D1-04BA3E79E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Aptos Narrow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ptos Narrow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Aptos Narrow"/>
              </a:rPr>
              <a:t>Participantes por grupo de edad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2F5597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ptos Narrow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Frecuencias!$A$45:$A$46</c:f>
              <c:strCache>
                <c:ptCount val="2"/>
                <c:pt idx="0">
                  <c:v>Adultez (29 a 59 años)</c:v>
                </c:pt>
                <c:pt idx="1">
                  <c:v>Persona mayor (60 años o más)</c:v>
                </c:pt>
              </c:strCache>
            </c:strRef>
          </c:cat>
          <c:val>
            <c:numRef>
              <c:f>Frecuencias!$B$45:$B$46</c:f>
              <c:numCache>
                <c:formatCode>0</c:formatCode>
                <c:ptCount val="2"/>
                <c:pt idx="0">
                  <c:v>3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29-4C95-BBFE-4A2759EB4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971488"/>
        <c:axId val="21703649"/>
      </c:barChart>
      <c:catAx>
        <c:axId val="8697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21703649"/>
        <c:crosses val="autoZero"/>
        <c:auto val="1"/>
        <c:lblAlgn val="ctr"/>
        <c:lblOffset val="100"/>
        <c:noMultiLvlLbl val="0"/>
      </c:catAx>
      <c:valAx>
        <c:axId val="21703649"/>
        <c:scaling>
          <c:orientation val="minMax"/>
          <c:min val="0"/>
        </c:scaling>
        <c:delete val="0"/>
        <c:axPos val="l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86971488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ptos Narrow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Aptos Narrow"/>
              </a:rPr>
              <a:t>Participantes por sexo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2F5597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ptos Narrow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Frecuencias!$A$51:$A$52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Frecuencias!$B$51:$B$52</c:f>
              <c:numCache>
                <c:formatCode>0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87-47E7-8C41-C2B9760B1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029002"/>
        <c:axId val="60736608"/>
      </c:barChart>
      <c:catAx>
        <c:axId val="280290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60736608"/>
        <c:crosses val="autoZero"/>
        <c:auto val="1"/>
        <c:lblAlgn val="ctr"/>
        <c:lblOffset val="100"/>
        <c:noMultiLvlLbl val="0"/>
      </c:catAx>
      <c:valAx>
        <c:axId val="60736608"/>
        <c:scaling>
          <c:orientation val="minMax"/>
          <c:min val="0"/>
        </c:scaling>
        <c:delete val="0"/>
        <c:axPos val="l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28029002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ptos Narrow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Aptos Narrow"/>
              </a:rPr>
              <a:t>Participantes por tipo de actividad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2F5597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ptos Narrow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Frecuencias!$A$40</c:f>
              <c:strCache>
                <c:ptCount val="1"/>
                <c:pt idx="0">
                  <c:v>Diálogo ciudadano</c:v>
                </c:pt>
              </c:strCache>
            </c:strRef>
          </c:cat>
          <c:val>
            <c:numRef>
              <c:f>Frecuencias!$B$40</c:f>
              <c:numCache>
                <c:formatCode>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49-4818-8B4B-7D3C516FD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14376"/>
        <c:axId val="18740031"/>
      </c:barChart>
      <c:catAx>
        <c:axId val="19414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18740031"/>
        <c:crosses val="autoZero"/>
        <c:auto val="1"/>
        <c:lblAlgn val="ctr"/>
        <c:lblOffset val="100"/>
        <c:noMultiLvlLbl val="0"/>
      </c:catAx>
      <c:valAx>
        <c:axId val="18740031"/>
        <c:scaling>
          <c:orientation val="minMax"/>
          <c:min val="0"/>
        </c:scaling>
        <c:delete val="0"/>
        <c:axPos val="l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Aptos Narrow"/>
              </a:defRPr>
            </a:pPr>
            <a:endParaRPr lang="en-US"/>
          </a:p>
        </c:txPr>
        <c:crossAx val="19414376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160920</xdr:rowOff>
    </xdr:from>
    <xdr:to>
      <xdr:col>8</xdr:col>
      <xdr:colOff>327600</xdr:colOff>
      <xdr:row>21</xdr:row>
      <xdr:rowOff>141120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2</xdr:row>
      <xdr:rowOff>160920</xdr:rowOff>
    </xdr:from>
    <xdr:to>
      <xdr:col>18</xdr:col>
      <xdr:colOff>327960</xdr:colOff>
      <xdr:row>21</xdr:row>
      <xdr:rowOff>141120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23</xdr:row>
      <xdr:rowOff>160560</xdr:rowOff>
    </xdr:from>
    <xdr:to>
      <xdr:col>8</xdr:col>
      <xdr:colOff>327600</xdr:colOff>
      <xdr:row>38</xdr:row>
      <xdr:rowOff>182880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0</xdr:colOff>
      <xdr:row>23</xdr:row>
      <xdr:rowOff>160560</xdr:rowOff>
    </xdr:from>
    <xdr:to>
      <xdr:col>15</xdr:col>
      <xdr:colOff>474840</xdr:colOff>
      <xdr:row>38</xdr:row>
      <xdr:rowOff>182880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41</xdr:row>
      <xdr:rowOff>160560</xdr:rowOff>
    </xdr:from>
    <xdr:to>
      <xdr:col>5</xdr:col>
      <xdr:colOff>474840</xdr:colOff>
      <xdr:row>56</xdr:row>
      <xdr:rowOff>2880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8</xdr:col>
      <xdr:colOff>0</xdr:colOff>
      <xdr:row>41</xdr:row>
      <xdr:rowOff>160560</xdr:rowOff>
    </xdr:from>
    <xdr:to>
      <xdr:col>13</xdr:col>
      <xdr:colOff>474840</xdr:colOff>
      <xdr:row>56</xdr:row>
      <xdr:rowOff>2880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16</xdr:col>
      <xdr:colOff>0</xdr:colOff>
      <xdr:row>41</xdr:row>
      <xdr:rowOff>160560</xdr:rowOff>
    </xdr:from>
    <xdr:to>
      <xdr:col>21</xdr:col>
      <xdr:colOff>474840</xdr:colOff>
      <xdr:row>56</xdr:row>
      <xdr:rowOff>2880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"/>
  <sheetViews>
    <sheetView tabSelected="1" zoomScaleNormal="100" workbookViewId="0">
      <selection activeCell="A2" sqref="A2"/>
    </sheetView>
  </sheetViews>
  <sheetFormatPr baseColWidth="10" defaultColWidth="8.42578125" defaultRowHeight="15" x14ac:dyDescent="0.25"/>
  <cols>
    <col min="3" max="3" width="24.7109375" customWidth="1"/>
    <col min="5" max="5" width="30.5703125" customWidth="1"/>
    <col min="30" max="32" width="0" hidden="1" customWidth="1"/>
  </cols>
  <sheetData>
    <row r="1" spans="1:4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x14ac:dyDescent="0.25">
      <c r="A2">
        <v>55</v>
      </c>
      <c r="B2" t="s">
        <v>46</v>
      </c>
      <c r="C2" s="1">
        <v>46290.581975069399</v>
      </c>
      <c r="E2" s="1">
        <v>46290.581975069399</v>
      </c>
      <c r="G2" t="s">
        <v>47</v>
      </c>
      <c r="I2" t="s">
        <v>48</v>
      </c>
      <c r="J2" t="s">
        <v>49</v>
      </c>
      <c r="L2" t="s">
        <v>50</v>
      </c>
      <c r="M2" t="s">
        <v>50</v>
      </c>
      <c r="N2" t="s">
        <v>50</v>
      </c>
      <c r="O2" t="s">
        <v>50</v>
      </c>
      <c r="P2" t="s">
        <v>50</v>
      </c>
      <c r="Q2" t="s">
        <v>50</v>
      </c>
      <c r="R2" t="s">
        <v>50</v>
      </c>
      <c r="S2" t="s">
        <v>50</v>
      </c>
      <c r="T2" t="s">
        <v>50</v>
      </c>
      <c r="U2" t="s">
        <v>50</v>
      </c>
      <c r="V2" t="s">
        <v>50</v>
      </c>
      <c r="W2" t="s">
        <v>51</v>
      </c>
      <c r="X2" t="s">
        <v>51</v>
      </c>
      <c r="Y2" t="s">
        <v>51</v>
      </c>
      <c r="Z2" t="s">
        <v>51</v>
      </c>
      <c r="AA2" t="s">
        <v>52</v>
      </c>
      <c r="AB2" t="s">
        <v>53</v>
      </c>
      <c r="AC2" t="s">
        <v>54</v>
      </c>
      <c r="AG2" t="s">
        <v>55</v>
      </c>
      <c r="AH2" t="s">
        <v>56</v>
      </c>
      <c r="AJ2" t="s">
        <v>57</v>
      </c>
      <c r="AL2" t="s">
        <v>58</v>
      </c>
      <c r="AN2" t="s">
        <v>59</v>
      </c>
      <c r="AP2" t="s">
        <v>60</v>
      </c>
      <c r="AR2" t="s">
        <v>61</v>
      </c>
      <c r="AS2">
        <v>0</v>
      </c>
      <c r="AT2">
        <v>0</v>
      </c>
    </row>
    <row r="3" spans="1:46" x14ac:dyDescent="0.25">
      <c r="A3">
        <v>56</v>
      </c>
      <c r="B3" t="s">
        <v>62</v>
      </c>
      <c r="C3" s="1">
        <v>46290.588744386601</v>
      </c>
      <c r="E3" s="1">
        <v>46290.588744386601</v>
      </c>
      <c r="G3" t="s">
        <v>47</v>
      </c>
      <c r="I3" t="s">
        <v>48</v>
      </c>
      <c r="J3" t="s">
        <v>49</v>
      </c>
      <c r="L3" t="s">
        <v>63</v>
      </c>
      <c r="M3" t="s">
        <v>63</v>
      </c>
      <c r="N3" t="s">
        <v>63</v>
      </c>
      <c r="O3" t="s">
        <v>50</v>
      </c>
      <c r="P3" t="s">
        <v>50</v>
      </c>
      <c r="Q3" t="s">
        <v>64</v>
      </c>
      <c r="R3" t="s">
        <v>50</v>
      </c>
      <c r="S3" t="s">
        <v>64</v>
      </c>
      <c r="T3" t="s">
        <v>63</v>
      </c>
      <c r="U3" t="s">
        <v>63</v>
      </c>
      <c r="V3" t="s">
        <v>50</v>
      </c>
      <c r="W3" t="s">
        <v>65</v>
      </c>
      <c r="X3" t="s">
        <v>65</v>
      </c>
      <c r="Y3" t="s">
        <v>65</v>
      </c>
      <c r="Z3" t="s">
        <v>65</v>
      </c>
      <c r="AA3" t="s">
        <v>66</v>
      </c>
      <c r="AB3" t="s">
        <v>67</v>
      </c>
      <c r="AC3" t="s">
        <v>54</v>
      </c>
      <c r="AG3" t="s">
        <v>55</v>
      </c>
      <c r="AH3" t="s">
        <v>56</v>
      </c>
      <c r="AJ3" t="s">
        <v>57</v>
      </c>
      <c r="AL3" t="s">
        <v>68</v>
      </c>
      <c r="AN3" t="s">
        <v>59</v>
      </c>
      <c r="AP3" t="s">
        <v>60</v>
      </c>
      <c r="AR3" t="s">
        <v>69</v>
      </c>
      <c r="AS3">
        <v>0</v>
      </c>
      <c r="AT3">
        <v>0</v>
      </c>
    </row>
    <row r="4" spans="1:46" x14ac:dyDescent="0.25">
      <c r="A4">
        <v>57</v>
      </c>
      <c r="B4" t="s">
        <v>70</v>
      </c>
      <c r="C4" s="1">
        <v>46290.590705474497</v>
      </c>
      <c r="E4" s="1">
        <v>46290.590705474497</v>
      </c>
      <c r="G4" t="s">
        <v>47</v>
      </c>
      <c r="I4" t="s">
        <v>48</v>
      </c>
      <c r="J4" t="s">
        <v>49</v>
      </c>
      <c r="L4" t="s">
        <v>50</v>
      </c>
      <c r="M4" t="s">
        <v>50</v>
      </c>
      <c r="N4" t="s">
        <v>50</v>
      </c>
      <c r="O4" t="s">
        <v>50</v>
      </c>
      <c r="P4" t="s">
        <v>50</v>
      </c>
      <c r="Q4" t="s">
        <v>50</v>
      </c>
      <c r="R4" t="s">
        <v>50</v>
      </c>
      <c r="S4" t="s">
        <v>50</v>
      </c>
      <c r="T4" t="s">
        <v>50</v>
      </c>
      <c r="U4" t="s">
        <v>50</v>
      </c>
      <c r="V4" t="s">
        <v>50</v>
      </c>
      <c r="W4" t="s">
        <v>65</v>
      </c>
      <c r="X4" t="s">
        <v>51</v>
      </c>
      <c r="Y4" t="s">
        <v>65</v>
      </c>
      <c r="Z4" t="s">
        <v>51</v>
      </c>
      <c r="AA4" t="s">
        <v>52</v>
      </c>
      <c r="AB4" t="s">
        <v>71</v>
      </c>
      <c r="AC4" t="s">
        <v>54</v>
      </c>
      <c r="AG4" t="s">
        <v>72</v>
      </c>
      <c r="AH4" t="s">
        <v>73</v>
      </c>
      <c r="AJ4" t="s">
        <v>74</v>
      </c>
      <c r="AL4" t="s">
        <v>58</v>
      </c>
      <c r="AN4" t="s">
        <v>59</v>
      </c>
      <c r="AP4" t="s">
        <v>60</v>
      </c>
      <c r="AS4">
        <v>0</v>
      </c>
      <c r="AT4">
        <v>0</v>
      </c>
    </row>
    <row r="5" spans="1:46" x14ac:dyDescent="0.25">
      <c r="A5">
        <v>58</v>
      </c>
      <c r="B5" t="s">
        <v>75</v>
      </c>
      <c r="C5" s="1">
        <v>46290.652477453703</v>
      </c>
      <c r="E5" s="1">
        <v>46290.652477453703</v>
      </c>
      <c r="G5" t="s">
        <v>47</v>
      </c>
      <c r="I5" t="s">
        <v>48</v>
      </c>
      <c r="J5" t="s">
        <v>49</v>
      </c>
      <c r="L5" t="s">
        <v>50</v>
      </c>
      <c r="M5" t="s">
        <v>50</v>
      </c>
      <c r="N5" t="s">
        <v>63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51</v>
      </c>
      <c r="X5" t="s">
        <v>51</v>
      </c>
      <c r="Y5" t="s">
        <v>51</v>
      </c>
      <c r="Z5" t="s">
        <v>51</v>
      </c>
      <c r="AA5" t="s">
        <v>52</v>
      </c>
      <c r="AC5" t="s">
        <v>54</v>
      </c>
      <c r="AG5" t="s">
        <v>55</v>
      </c>
      <c r="AH5" t="s">
        <v>73</v>
      </c>
      <c r="AJ5" t="s">
        <v>74</v>
      </c>
      <c r="AL5" t="s">
        <v>58</v>
      </c>
      <c r="AN5" t="s">
        <v>59</v>
      </c>
      <c r="AP5" t="s">
        <v>60</v>
      </c>
      <c r="AR5" t="s">
        <v>76</v>
      </c>
      <c r="AS5">
        <v>0</v>
      </c>
      <c r="AT5">
        <v>0</v>
      </c>
    </row>
  </sheetData>
  <pageMargins left="0.7" right="0.7" top="0.75" bottom="0.75" header="0.511811023622047" footer="0.511811023622047"/>
  <pageSetup paperSize="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4" sqref="F4"/>
    </sheetView>
  </sheetViews>
  <sheetFormatPr baseColWidth="10" defaultColWidth="8.42578125" defaultRowHeight="15" x14ac:dyDescent="0.25"/>
  <cols>
    <col min="1" max="1" width="6" customWidth="1"/>
    <col min="2" max="2" width="16" customWidth="1"/>
    <col min="3" max="3" width="26" customWidth="1"/>
    <col min="4" max="4" width="24" customWidth="1"/>
    <col min="5" max="5" width="18" customWidth="1"/>
    <col min="6" max="6" width="38" customWidth="1"/>
    <col min="7" max="22" width="11" customWidth="1"/>
    <col min="23" max="23" width="50" customWidth="1"/>
    <col min="24" max="24" width="26" customWidth="1"/>
    <col min="25" max="25" width="10" customWidth="1"/>
    <col min="26" max="26" width="12" customWidth="1"/>
    <col min="27" max="27" width="22" customWidth="1"/>
    <col min="28" max="28" width="12" customWidth="1"/>
    <col min="29" max="29" width="24" customWidth="1"/>
  </cols>
  <sheetData>
    <row r="1" spans="1:29" ht="18" x14ac:dyDescent="0.25">
      <c r="A1" s="2" t="s">
        <v>77</v>
      </c>
    </row>
    <row r="2" spans="1:29" x14ac:dyDescent="0.25">
      <c r="A2" s="3" t="s">
        <v>78</v>
      </c>
    </row>
    <row r="4" spans="1:29" ht="48" customHeight="1" x14ac:dyDescent="0.25">
      <c r="A4" s="4" t="s">
        <v>79</v>
      </c>
      <c r="B4" s="4" t="s">
        <v>80</v>
      </c>
      <c r="C4" s="4" t="s">
        <v>81</v>
      </c>
      <c r="D4" s="4" t="s">
        <v>82</v>
      </c>
      <c r="E4" s="4" t="s">
        <v>83</v>
      </c>
      <c r="F4" s="4" t="s">
        <v>84</v>
      </c>
      <c r="G4" s="4" t="s">
        <v>85</v>
      </c>
      <c r="H4" s="4" t="s">
        <v>86</v>
      </c>
      <c r="I4" s="4" t="s">
        <v>87</v>
      </c>
      <c r="J4" s="4" t="s">
        <v>88</v>
      </c>
      <c r="K4" s="4" t="s">
        <v>15</v>
      </c>
      <c r="L4" s="4" t="s">
        <v>89</v>
      </c>
      <c r="M4" s="4" t="s">
        <v>90</v>
      </c>
      <c r="N4" s="4" t="s">
        <v>91</v>
      </c>
      <c r="O4" s="4" t="s">
        <v>92</v>
      </c>
      <c r="P4" s="4" t="s">
        <v>93</v>
      </c>
      <c r="Q4" s="4" t="s">
        <v>94</v>
      </c>
      <c r="R4" s="4" t="s">
        <v>95</v>
      </c>
      <c r="S4" s="4" t="s">
        <v>96</v>
      </c>
      <c r="T4" s="4" t="s">
        <v>97</v>
      </c>
      <c r="U4" s="4" t="s">
        <v>98</v>
      </c>
      <c r="V4" s="4" t="s">
        <v>99</v>
      </c>
      <c r="W4" s="4" t="s">
        <v>100</v>
      </c>
      <c r="X4" s="4" t="s">
        <v>101</v>
      </c>
      <c r="Y4" s="4" t="s">
        <v>102</v>
      </c>
      <c r="Z4" s="4" t="s">
        <v>103</v>
      </c>
      <c r="AA4" s="4" t="s">
        <v>104</v>
      </c>
      <c r="AB4" s="4" t="s">
        <v>105</v>
      </c>
      <c r="AC4" s="4" t="s">
        <v>106</v>
      </c>
    </row>
    <row r="5" spans="1:29" ht="63.75" x14ac:dyDescent="0.25">
      <c r="A5" s="5">
        <f>survey!A2</f>
        <v>55</v>
      </c>
      <c r="B5" s="6">
        <f>survey!C2</f>
        <v>46290.581975069399</v>
      </c>
      <c r="C5" s="5" t="str">
        <f>survey!G2</f>
        <v>Empleado(a) o funcionario(a) de</v>
      </c>
      <c r="D5" s="5" t="str">
        <f>survey!I2</f>
        <v>Secretaría de Cultura, Recreaci</v>
      </c>
      <c r="E5" s="5" t="str">
        <f>survey!J2</f>
        <v>Diálogo ciudadano</v>
      </c>
      <c r="F5" s="5" t="str">
        <f>IF(survey!AR2="","(Sin dato)",survey!AR2)</f>
        <v>Rendición de Cuentas de la Subsecretaria Distrital de Cultura, Recreación y Deporte</v>
      </c>
      <c r="G5" s="7">
        <f>IFERROR(INDEX(Escalas!$B$5:$B$16,MATCH(survey!L2,Escalas!$A$5:$A$16,0)),"")</f>
        <v>4</v>
      </c>
      <c r="H5" s="7">
        <f>IFERROR(INDEX(Escalas!$B$5:$B$16,MATCH(survey!M2,Escalas!$A$5:$A$16,0)),"")</f>
        <v>4</v>
      </c>
      <c r="I5" s="7">
        <f>IFERROR(INDEX(Escalas!$B$5:$B$16,MATCH(survey!N2,Escalas!$A$5:$A$16,0)),"")</f>
        <v>4</v>
      </c>
      <c r="J5" s="7">
        <f>IFERROR(INDEX(Escalas!$B$5:$B$16,MATCH(survey!O2,Escalas!$A$5:$A$16,0)),"")</f>
        <v>4</v>
      </c>
      <c r="K5" s="7">
        <f>IFERROR(INDEX(Escalas!$B$5:$B$16,MATCH(survey!P2,Escalas!$A$5:$A$16,0)),"")</f>
        <v>4</v>
      </c>
      <c r="L5" s="7">
        <f>IFERROR(INDEX(Escalas!$B$5:$B$16,MATCH(survey!Q2,Escalas!$A$5:$A$16,0)),"")</f>
        <v>4</v>
      </c>
      <c r="M5" s="7">
        <f>IFERROR(INDEX(Escalas!$B$5:$B$16,MATCH(survey!R2,Escalas!$A$5:$A$16,0)),"")</f>
        <v>4</v>
      </c>
      <c r="N5" s="7">
        <f>IFERROR(INDEX(Escalas!$B$5:$B$16,MATCH(survey!S2,Escalas!$A$5:$A$16,0)),"")</f>
        <v>4</v>
      </c>
      <c r="O5" s="7">
        <f>IFERROR(INDEX(Escalas!$B$5:$B$16,MATCH(survey!T2,Escalas!$A$5:$A$16,0)),"")</f>
        <v>4</v>
      </c>
      <c r="P5" s="7">
        <f>IFERROR(INDEX(Escalas!$B$5:$B$16,MATCH(survey!U2,Escalas!$A$5:$A$16,0)),"")</f>
        <v>4</v>
      </c>
      <c r="Q5" s="7">
        <f>IFERROR(INDEX(Escalas!$B$5:$B$16,MATCH(survey!V2,Escalas!$A$5:$A$16,0)),"")</f>
        <v>4</v>
      </c>
      <c r="R5" s="7">
        <f>IFERROR(INDEX(Escalas!$B$5:$B$16,MATCH(survey!W2,Escalas!$A$5:$A$16,0)),"")</f>
        <v>4</v>
      </c>
      <c r="S5" s="7">
        <f>IFERROR(INDEX(Escalas!$B$5:$B$16,MATCH(survey!X2,Escalas!$A$5:$A$16,0)),"")</f>
        <v>4</v>
      </c>
      <c r="T5" s="7">
        <f>IFERROR(INDEX(Escalas!$B$5:$B$16,MATCH(survey!Y2,Escalas!$A$5:$A$16,0)),"")</f>
        <v>4</v>
      </c>
      <c r="U5" s="7">
        <f>IFERROR(INDEX(Escalas!$B$5:$B$16,MATCH(survey!Z2,Escalas!$A$5:$A$16,0)),"")</f>
        <v>4</v>
      </c>
      <c r="V5" s="7">
        <f>IFERROR(INDEX(Escalas!$B$5:$B$16,MATCH(survey!AA2,Escalas!$A$5:$A$16,0)),"")</f>
        <v>4</v>
      </c>
      <c r="W5" s="8" t="str">
        <f>IF(survey!AB2="","(Sin comentario)",survey!AB2)</f>
        <v>Actividad agradable con obra teatral que sensibilizó sobre cómo nuestras acciones impactan a la comunidad. Se promovieron comportamientos responsables en manejo de residuos y movilidad, y se presentaron estrategias de la Subsecretaría, como Sabor Bogotá.</v>
      </c>
      <c r="X5" s="5" t="str">
        <f>survey!AG2</f>
        <v>Adultez (29 a 59 años)</v>
      </c>
      <c r="Y5" s="5" t="str">
        <f>survey!AH2</f>
        <v>Mujer</v>
      </c>
      <c r="Z5" s="5" t="str">
        <f>survey!AJ2</f>
        <v>Femenino</v>
      </c>
      <c r="AA5" s="5" t="str">
        <f>survey!AL2</f>
        <v>Ninguno</v>
      </c>
      <c r="AB5" s="5" t="str">
        <f>survey!AN2</f>
        <v>Ninguna</v>
      </c>
      <c r="AC5" s="5" t="str">
        <f>survey!AP2</f>
        <v>Ninguna_de_las_anteriores</v>
      </c>
    </row>
    <row r="6" spans="1:29" ht="63.75" x14ac:dyDescent="0.25">
      <c r="A6" s="5">
        <f>survey!A3</f>
        <v>56</v>
      </c>
      <c r="B6" s="6">
        <f>survey!C3</f>
        <v>46290.588744386601</v>
      </c>
      <c r="C6" s="5" t="str">
        <f>survey!G3</f>
        <v>Empleado(a) o funcionario(a) de</v>
      </c>
      <c r="D6" s="5" t="str">
        <f>survey!I3</f>
        <v>Secretaría de Cultura, Recreaci</v>
      </c>
      <c r="E6" s="5" t="str">
        <f>survey!J3</f>
        <v>Diálogo ciudadano</v>
      </c>
      <c r="F6" s="5" t="str">
        <f>IF(survey!AR3="","(Sin dato)",survey!AR3)</f>
        <v>Rendición de cuentas</v>
      </c>
      <c r="G6" s="7">
        <f>IFERROR(INDEX(Escalas!$B$5:$B$16,MATCH(survey!L3,Escalas!$A$5:$A$16,0)),"")</f>
        <v>3</v>
      </c>
      <c r="H6" s="7">
        <f>IFERROR(INDEX(Escalas!$B$5:$B$16,MATCH(survey!M3,Escalas!$A$5:$A$16,0)),"")</f>
        <v>3</v>
      </c>
      <c r="I6" s="7">
        <f>IFERROR(INDEX(Escalas!$B$5:$B$16,MATCH(survey!N3,Escalas!$A$5:$A$16,0)),"")</f>
        <v>3</v>
      </c>
      <c r="J6" s="7">
        <f>IFERROR(INDEX(Escalas!$B$5:$B$16,MATCH(survey!O3,Escalas!$A$5:$A$16,0)),"")</f>
        <v>4</v>
      </c>
      <c r="K6" s="7">
        <f>IFERROR(INDEX(Escalas!$B$5:$B$16,MATCH(survey!P3,Escalas!$A$5:$A$16,0)),"")</f>
        <v>4</v>
      </c>
      <c r="L6" s="7" t="str">
        <f>IFERROR(INDEX(Escalas!$B$5:$B$16,MATCH(survey!Q3,Escalas!$A$5:$A$16,0)),"")</f>
        <v/>
      </c>
      <c r="M6" s="7">
        <f>IFERROR(INDEX(Escalas!$B$5:$B$16,MATCH(survey!R3,Escalas!$A$5:$A$16,0)),"")</f>
        <v>4</v>
      </c>
      <c r="N6" s="7" t="str">
        <f>IFERROR(INDEX(Escalas!$B$5:$B$16,MATCH(survey!S3,Escalas!$A$5:$A$16,0)),"")</f>
        <v/>
      </c>
      <c r="O6" s="7">
        <f>IFERROR(INDEX(Escalas!$B$5:$B$16,MATCH(survey!T3,Escalas!$A$5:$A$16,0)),"")</f>
        <v>3</v>
      </c>
      <c r="P6" s="7">
        <f>IFERROR(INDEX(Escalas!$B$5:$B$16,MATCH(survey!U3,Escalas!$A$5:$A$16,0)),"")</f>
        <v>3</v>
      </c>
      <c r="Q6" s="7">
        <f>IFERROR(INDEX(Escalas!$B$5:$B$16,MATCH(survey!V3,Escalas!$A$5:$A$16,0)),"")</f>
        <v>4</v>
      </c>
      <c r="R6" s="7">
        <f>IFERROR(INDEX(Escalas!$B$5:$B$16,MATCH(survey!W3,Escalas!$A$5:$A$16,0)),"")</f>
        <v>3</v>
      </c>
      <c r="S6" s="7">
        <f>IFERROR(INDEX(Escalas!$B$5:$B$16,MATCH(survey!X3,Escalas!$A$5:$A$16,0)),"")</f>
        <v>3</v>
      </c>
      <c r="T6" s="7">
        <f>IFERROR(INDEX(Escalas!$B$5:$B$16,MATCH(survey!Y3,Escalas!$A$5:$A$16,0)),"")</f>
        <v>3</v>
      </c>
      <c r="U6" s="7">
        <f>IFERROR(INDEX(Escalas!$B$5:$B$16,MATCH(survey!Z3,Escalas!$A$5:$A$16,0)),"")</f>
        <v>3</v>
      </c>
      <c r="V6" s="7">
        <f>IFERROR(INDEX(Escalas!$B$5:$B$16,MATCH(survey!AA3,Escalas!$A$5:$A$16,0)),"")</f>
        <v>3</v>
      </c>
      <c r="W6" s="8" t="str">
        <f>IF(survey!AB3="","(Sin comentario)",survey!AB3)</f>
        <v>El formato fue divertido e innovador para una rendición de cuentas. El show permitió presentar información que podía resultar densa de una manera más cercana, dinámica y llamativa, facilitando su comprensión y generando mayor conexión con el público.</v>
      </c>
      <c r="X6" s="5" t="str">
        <f>survey!AG3</f>
        <v>Adultez (29 a 59 años)</v>
      </c>
      <c r="Y6" s="5" t="str">
        <f>survey!AH3</f>
        <v>Mujer</v>
      </c>
      <c r="Z6" s="5" t="str">
        <f>survey!AJ3</f>
        <v>Femenino</v>
      </c>
      <c r="AA6" s="5" t="str">
        <f>survey!AL3</f>
        <v>other</v>
      </c>
      <c r="AB6" s="5" t="str">
        <f>survey!AN3</f>
        <v>Ninguna</v>
      </c>
      <c r="AC6" s="5" t="str">
        <f>survey!AP3</f>
        <v>Ninguna_de_las_anteriores</v>
      </c>
    </row>
    <row r="7" spans="1:29" x14ac:dyDescent="0.25">
      <c r="A7" s="5">
        <f>survey!A4</f>
        <v>57</v>
      </c>
      <c r="B7" s="6">
        <f>survey!C4</f>
        <v>46290.590705474497</v>
      </c>
      <c r="C7" s="5" t="str">
        <f>survey!G4</f>
        <v>Empleado(a) o funcionario(a) de</v>
      </c>
      <c r="D7" s="5" t="str">
        <f>survey!I4</f>
        <v>Secretaría de Cultura, Recreaci</v>
      </c>
      <c r="E7" s="5" t="str">
        <f>survey!J4</f>
        <v>Diálogo ciudadano</v>
      </c>
      <c r="F7" s="5" t="str">
        <f>IF(survey!AR4="","(Sin dato)",survey!AR4)</f>
        <v>(Sin dato)</v>
      </c>
      <c r="G7" s="7">
        <f>IFERROR(INDEX(Escalas!$B$5:$B$16,MATCH(survey!L4,Escalas!$A$5:$A$16,0)),"")</f>
        <v>4</v>
      </c>
      <c r="H7" s="7">
        <f>IFERROR(INDEX(Escalas!$B$5:$B$16,MATCH(survey!M4,Escalas!$A$5:$A$16,0)),"")</f>
        <v>4</v>
      </c>
      <c r="I7" s="7">
        <f>IFERROR(INDEX(Escalas!$B$5:$B$16,MATCH(survey!N4,Escalas!$A$5:$A$16,0)),"")</f>
        <v>4</v>
      </c>
      <c r="J7" s="7">
        <f>IFERROR(INDEX(Escalas!$B$5:$B$16,MATCH(survey!O4,Escalas!$A$5:$A$16,0)),"")</f>
        <v>4</v>
      </c>
      <c r="K7" s="7">
        <f>IFERROR(INDEX(Escalas!$B$5:$B$16,MATCH(survey!P4,Escalas!$A$5:$A$16,0)),"")</f>
        <v>4</v>
      </c>
      <c r="L7" s="7">
        <f>IFERROR(INDEX(Escalas!$B$5:$B$16,MATCH(survey!Q4,Escalas!$A$5:$A$16,0)),"")</f>
        <v>4</v>
      </c>
      <c r="M7" s="7">
        <f>IFERROR(INDEX(Escalas!$B$5:$B$16,MATCH(survey!R4,Escalas!$A$5:$A$16,0)),"")</f>
        <v>4</v>
      </c>
      <c r="N7" s="7">
        <f>IFERROR(INDEX(Escalas!$B$5:$B$16,MATCH(survey!S4,Escalas!$A$5:$A$16,0)),"")</f>
        <v>4</v>
      </c>
      <c r="O7" s="7">
        <f>IFERROR(INDEX(Escalas!$B$5:$B$16,MATCH(survey!T4,Escalas!$A$5:$A$16,0)),"")</f>
        <v>4</v>
      </c>
      <c r="P7" s="7">
        <f>IFERROR(INDEX(Escalas!$B$5:$B$16,MATCH(survey!U4,Escalas!$A$5:$A$16,0)),"")</f>
        <v>4</v>
      </c>
      <c r="Q7" s="7">
        <f>IFERROR(INDEX(Escalas!$B$5:$B$16,MATCH(survey!V4,Escalas!$A$5:$A$16,0)),"")</f>
        <v>4</v>
      </c>
      <c r="R7" s="7">
        <f>IFERROR(INDEX(Escalas!$B$5:$B$16,MATCH(survey!W4,Escalas!$A$5:$A$16,0)),"")</f>
        <v>3</v>
      </c>
      <c r="S7" s="7">
        <f>IFERROR(INDEX(Escalas!$B$5:$B$16,MATCH(survey!X4,Escalas!$A$5:$A$16,0)),"")</f>
        <v>4</v>
      </c>
      <c r="T7" s="7">
        <f>IFERROR(INDEX(Escalas!$B$5:$B$16,MATCH(survey!Y4,Escalas!$A$5:$A$16,0)),"")</f>
        <v>3</v>
      </c>
      <c r="U7" s="7">
        <f>IFERROR(INDEX(Escalas!$B$5:$B$16,MATCH(survey!Z4,Escalas!$A$5:$A$16,0)),"")</f>
        <v>4</v>
      </c>
      <c r="V7" s="7">
        <f>IFERROR(INDEX(Escalas!$B$5:$B$16,MATCH(survey!AA4,Escalas!$A$5:$A$16,0)),"")</f>
        <v>4</v>
      </c>
      <c r="W7" s="8" t="str">
        <f>IF(survey!AB4="","(Sin comentario)",survey!AB4)</f>
        <v>Buena presentación</v>
      </c>
      <c r="X7" s="5" t="str">
        <f>survey!AG4</f>
        <v>Persona mayor (60 años o más)</v>
      </c>
      <c r="Y7" s="5" t="str">
        <f>survey!AH4</f>
        <v>Hombre</v>
      </c>
      <c r="Z7" s="5" t="str">
        <f>survey!AJ4</f>
        <v>Masculino</v>
      </c>
      <c r="AA7" s="5" t="str">
        <f>survey!AL4</f>
        <v>Ninguno</v>
      </c>
      <c r="AB7" s="5" t="str">
        <f>survey!AN4</f>
        <v>Ninguna</v>
      </c>
      <c r="AC7" s="5" t="str">
        <f>survey!AP4</f>
        <v>Ninguna_de_las_anteriores</v>
      </c>
    </row>
    <row r="8" spans="1:29" x14ac:dyDescent="0.25">
      <c r="A8" s="5">
        <f>survey!A5</f>
        <v>58</v>
      </c>
      <c r="B8" s="6">
        <f>survey!C5</f>
        <v>46290.652477453703</v>
      </c>
      <c r="C8" s="5" t="str">
        <f>survey!G5</f>
        <v>Empleado(a) o funcionario(a) de</v>
      </c>
      <c r="D8" s="5" t="str">
        <f>survey!I5</f>
        <v>Secretaría de Cultura, Recreaci</v>
      </c>
      <c r="E8" s="5" t="str">
        <f>survey!J5</f>
        <v>Diálogo ciudadano</v>
      </c>
      <c r="F8" s="5" t="str">
        <f>IF(survey!AR5="","(Sin dato)",survey!AR5)</f>
        <v>Rendición de Cuentas Subsecretaría Distrital de Cultura Ciudadana y Gestión del Conocimiento</v>
      </c>
      <c r="G8" s="7">
        <f>IFERROR(INDEX(Escalas!$B$5:$B$16,MATCH(survey!L5,Escalas!$A$5:$A$16,0)),"")</f>
        <v>4</v>
      </c>
      <c r="H8" s="7">
        <f>IFERROR(INDEX(Escalas!$B$5:$B$16,MATCH(survey!M5,Escalas!$A$5:$A$16,0)),"")</f>
        <v>4</v>
      </c>
      <c r="I8" s="7">
        <f>IFERROR(INDEX(Escalas!$B$5:$B$16,MATCH(survey!N5,Escalas!$A$5:$A$16,0)),"")</f>
        <v>3</v>
      </c>
      <c r="J8" s="7">
        <f>IFERROR(INDEX(Escalas!$B$5:$B$16,MATCH(survey!O5,Escalas!$A$5:$A$16,0)),"")</f>
        <v>4</v>
      </c>
      <c r="K8" s="7">
        <f>IFERROR(INDEX(Escalas!$B$5:$B$16,MATCH(survey!P5,Escalas!$A$5:$A$16,0)),"")</f>
        <v>4</v>
      </c>
      <c r="L8" s="7">
        <f>IFERROR(INDEX(Escalas!$B$5:$B$16,MATCH(survey!Q5,Escalas!$A$5:$A$16,0)),"")</f>
        <v>4</v>
      </c>
      <c r="M8" s="7">
        <f>IFERROR(INDEX(Escalas!$B$5:$B$16,MATCH(survey!R5,Escalas!$A$5:$A$16,0)),"")</f>
        <v>4</v>
      </c>
      <c r="N8" s="7">
        <f>IFERROR(INDEX(Escalas!$B$5:$B$16,MATCH(survey!S5,Escalas!$A$5:$A$16,0)),"")</f>
        <v>4</v>
      </c>
      <c r="O8" s="7">
        <f>IFERROR(INDEX(Escalas!$B$5:$B$16,MATCH(survey!T5,Escalas!$A$5:$A$16,0)),"")</f>
        <v>4</v>
      </c>
      <c r="P8" s="7">
        <f>IFERROR(INDEX(Escalas!$B$5:$B$16,MATCH(survey!U5,Escalas!$A$5:$A$16,0)),"")</f>
        <v>4</v>
      </c>
      <c r="Q8" s="7">
        <f>IFERROR(INDEX(Escalas!$B$5:$B$16,MATCH(survey!V5,Escalas!$A$5:$A$16,0)),"")</f>
        <v>4</v>
      </c>
      <c r="R8" s="7">
        <f>IFERROR(INDEX(Escalas!$B$5:$B$16,MATCH(survey!W5,Escalas!$A$5:$A$16,0)),"")</f>
        <v>4</v>
      </c>
      <c r="S8" s="7">
        <f>IFERROR(INDEX(Escalas!$B$5:$B$16,MATCH(survey!X5,Escalas!$A$5:$A$16,0)),"")</f>
        <v>4</v>
      </c>
      <c r="T8" s="7">
        <f>IFERROR(INDEX(Escalas!$B$5:$B$16,MATCH(survey!Y5,Escalas!$A$5:$A$16,0)),"")</f>
        <v>4</v>
      </c>
      <c r="U8" s="7">
        <f>IFERROR(INDEX(Escalas!$B$5:$B$16,MATCH(survey!Z5,Escalas!$A$5:$A$16,0)),"")</f>
        <v>4</v>
      </c>
      <c r="V8" s="7">
        <f>IFERROR(INDEX(Escalas!$B$5:$B$16,MATCH(survey!AA5,Escalas!$A$5:$A$16,0)),"")</f>
        <v>4</v>
      </c>
      <c r="W8" s="8" t="str">
        <f>IF(survey!AB5="","(Sin comentario)",survey!AB5)</f>
        <v>(Sin comentario)</v>
      </c>
      <c r="X8" s="5" t="str">
        <f>survey!AG5</f>
        <v>Adultez (29 a 59 años)</v>
      </c>
      <c r="Y8" s="5" t="str">
        <f>survey!AH5</f>
        <v>Hombre</v>
      </c>
      <c r="Z8" s="5" t="str">
        <f>survey!AJ5</f>
        <v>Masculino</v>
      </c>
      <c r="AA8" s="5" t="str">
        <f>survey!AL5</f>
        <v>Ninguno</v>
      </c>
      <c r="AB8" s="5" t="str">
        <f>survey!AN5</f>
        <v>Ninguna</v>
      </c>
      <c r="AC8" s="5" t="str">
        <f>survey!AP5</f>
        <v>Ninguna_de_las_anteriores</v>
      </c>
    </row>
  </sheetData>
  <pageMargins left="0.75" right="0.75" top="1" bottom="1" header="0.511811023622047" footer="0.511811023622047"/>
  <pageSetup paperSize="9" scale="18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9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0" sqref="B20"/>
    </sheetView>
  </sheetViews>
  <sheetFormatPr baseColWidth="10" defaultColWidth="8.42578125" defaultRowHeight="15" x14ac:dyDescent="0.25"/>
  <cols>
    <col min="1" max="1" width="48" customWidth="1"/>
    <col min="2" max="10" width="13" customWidth="1"/>
  </cols>
  <sheetData>
    <row r="1" spans="1:10" ht="18" x14ac:dyDescent="0.25">
      <c r="A1" s="2" t="s">
        <v>107</v>
      </c>
    </row>
    <row r="2" spans="1:10" x14ac:dyDescent="0.25">
      <c r="A2" s="3" t="s">
        <v>108</v>
      </c>
    </row>
    <row r="4" spans="1:10" ht="42" customHeight="1" x14ac:dyDescent="0.25">
      <c r="A4" s="4" t="s">
        <v>109</v>
      </c>
      <c r="B4" s="4" t="s">
        <v>110</v>
      </c>
      <c r="C4" s="4" t="s">
        <v>111</v>
      </c>
      <c r="D4" s="4" t="s">
        <v>112</v>
      </c>
      <c r="E4" s="4" t="s">
        <v>113</v>
      </c>
      <c r="F4" s="4" t="s">
        <v>114</v>
      </c>
      <c r="G4" s="4" t="s">
        <v>115</v>
      </c>
      <c r="H4" s="4" t="s">
        <v>116</v>
      </c>
      <c r="I4" s="4" t="s">
        <v>117</v>
      </c>
      <c r="J4" s="4" t="s">
        <v>118</v>
      </c>
    </row>
    <row r="5" spans="1:10" x14ac:dyDescent="0.25">
      <c r="A5" s="9" t="s">
        <v>119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5">
      <c r="A6" s="5" t="s">
        <v>85</v>
      </c>
      <c r="B6" s="11">
        <f>COUNT(Tabulación!$G$5:$G$8)</f>
        <v>4</v>
      </c>
      <c r="C6" s="12">
        <f>IFERROR(AVERAGE(Tabulación!$G$5:$G$8),"n/d")</f>
        <v>3.75</v>
      </c>
      <c r="D6" s="13">
        <f>IFERROR(MEDIAN(Tabulación!$G$5:$G$8),"n/d")</f>
        <v>4</v>
      </c>
      <c r="E6" s="11">
        <f>IFERROR(MODE(Tabulación!$G$5:$G$8),"Sin moda")</f>
        <v>4</v>
      </c>
      <c r="F6" s="12">
        <f>IFERROR(STDEV(Tabulación!$G$5:$G$8),"n/d")</f>
        <v>0.5</v>
      </c>
      <c r="G6" s="11">
        <f>IF(B6=0,"n/d",MIN(Tabulación!$G$5:$G$8))</f>
        <v>3</v>
      </c>
      <c r="H6" s="11">
        <f>IF(B6=0,"n/d",MAX(Tabulación!$G$5:$G$8))</f>
        <v>4</v>
      </c>
      <c r="I6" s="14">
        <f>IF(B6=0,"n/d",COUNTIF(Tabulación!$G$5:$G$8,"&gt;=3")/B6)</f>
        <v>1</v>
      </c>
      <c r="J6" s="14">
        <f>IF(B6=0,"n/d",COUNTIF(Tabulación!$G$5:$G$8,4)/B6)</f>
        <v>0.75</v>
      </c>
    </row>
    <row r="7" spans="1:10" x14ac:dyDescent="0.25">
      <c r="A7" s="5" t="s">
        <v>86</v>
      </c>
      <c r="B7" s="11">
        <f>COUNT(Tabulación!$H$5:$H$8)</f>
        <v>4</v>
      </c>
      <c r="C7" s="12">
        <f>IFERROR(AVERAGE(Tabulación!$H$5:$H$8),"n/d")</f>
        <v>3.75</v>
      </c>
      <c r="D7" s="13">
        <f>IFERROR(MEDIAN(Tabulación!$H$5:$H$8),"n/d")</f>
        <v>4</v>
      </c>
      <c r="E7" s="11">
        <f>IFERROR(MODE(Tabulación!$H$5:$H$8),"Sin moda")</f>
        <v>4</v>
      </c>
      <c r="F7" s="12">
        <f>IFERROR(STDEV(Tabulación!$H$5:$H$8),"n/d")</f>
        <v>0.5</v>
      </c>
      <c r="G7" s="11">
        <f>IF(B7=0,"n/d",MIN(Tabulación!$H$5:$H$8))</f>
        <v>3</v>
      </c>
      <c r="H7" s="11">
        <f>IF(B7=0,"n/d",MAX(Tabulación!$H$5:$H$8))</f>
        <v>4</v>
      </c>
      <c r="I7" s="14">
        <f>IF(B7=0,"n/d",COUNTIF(Tabulación!$H$5:$H$8,"&gt;=3")/B7)</f>
        <v>1</v>
      </c>
      <c r="J7" s="14">
        <f>IF(B7=0,"n/d",COUNTIF(Tabulación!$H$5:$H$8,4)/B7)</f>
        <v>0.75</v>
      </c>
    </row>
    <row r="8" spans="1:10" x14ac:dyDescent="0.25">
      <c r="A8" s="5" t="s">
        <v>87</v>
      </c>
      <c r="B8" s="11">
        <f>COUNT(Tabulación!$I$5:$I$8)</f>
        <v>4</v>
      </c>
      <c r="C8" s="12">
        <f>IFERROR(AVERAGE(Tabulación!$I$5:$I$8),"n/d")</f>
        <v>3.5</v>
      </c>
      <c r="D8" s="13">
        <f>IFERROR(MEDIAN(Tabulación!$I$5:$I$8),"n/d")</f>
        <v>3.5</v>
      </c>
      <c r="E8" s="11">
        <f>IFERROR(MODE(Tabulación!$I$5:$I$8),"Sin moda")</f>
        <v>4</v>
      </c>
      <c r="F8" s="12">
        <f>IFERROR(STDEV(Tabulación!$I$5:$I$8),"n/d")</f>
        <v>0.57735026918962573</v>
      </c>
      <c r="G8" s="11">
        <f>IF(B8=0,"n/d",MIN(Tabulación!$I$5:$I$8))</f>
        <v>3</v>
      </c>
      <c r="H8" s="11">
        <f>IF(B8=0,"n/d",MAX(Tabulación!$I$5:$I$8))</f>
        <v>4</v>
      </c>
      <c r="I8" s="14">
        <f>IF(B8=0,"n/d",COUNTIF(Tabulación!$I$5:$I$8,"&gt;=3")/B8)</f>
        <v>1</v>
      </c>
      <c r="J8" s="14">
        <f>IF(B8=0,"n/d",COUNTIF(Tabulación!$I$5:$I$8,4)/B8)</f>
        <v>0.5</v>
      </c>
    </row>
    <row r="9" spans="1:10" x14ac:dyDescent="0.25">
      <c r="A9" s="5" t="s">
        <v>88</v>
      </c>
      <c r="B9" s="11">
        <f>COUNT(Tabulación!$J$5:$J$8)</f>
        <v>4</v>
      </c>
      <c r="C9" s="12">
        <f>IFERROR(AVERAGE(Tabulación!$J$5:$J$8),"n/d")</f>
        <v>4</v>
      </c>
      <c r="D9" s="13">
        <f>IFERROR(MEDIAN(Tabulación!$J$5:$J$8),"n/d")</f>
        <v>4</v>
      </c>
      <c r="E9" s="11">
        <f>IFERROR(MODE(Tabulación!$J$5:$J$8),"Sin moda")</f>
        <v>4</v>
      </c>
      <c r="F9" s="12">
        <f>IFERROR(STDEV(Tabulación!$J$5:$J$8),"n/d")</f>
        <v>0</v>
      </c>
      <c r="G9" s="11">
        <f>IF(B9=0,"n/d",MIN(Tabulación!$J$5:$J$8))</f>
        <v>4</v>
      </c>
      <c r="H9" s="11">
        <f>IF(B9=0,"n/d",MAX(Tabulación!$J$5:$J$8))</f>
        <v>4</v>
      </c>
      <c r="I9" s="14">
        <f>IF(B9=0,"n/d",COUNTIF(Tabulación!$J$5:$J$8,"&gt;=3")/B9)</f>
        <v>1</v>
      </c>
      <c r="J9" s="14">
        <f>IF(B9=0,"n/d",COUNTIF(Tabulación!$J$5:$J$8,4)/B9)</f>
        <v>1</v>
      </c>
    </row>
    <row r="10" spans="1:10" x14ac:dyDescent="0.25">
      <c r="A10" s="5" t="s">
        <v>15</v>
      </c>
      <c r="B10" s="11">
        <f>COUNT(Tabulación!$K$5:$K$8)</f>
        <v>4</v>
      </c>
      <c r="C10" s="12">
        <f>IFERROR(AVERAGE(Tabulación!$K$5:$K$8),"n/d")</f>
        <v>4</v>
      </c>
      <c r="D10" s="13">
        <f>IFERROR(MEDIAN(Tabulación!$K$5:$K$8),"n/d")</f>
        <v>4</v>
      </c>
      <c r="E10" s="11">
        <f>IFERROR(MODE(Tabulación!$K$5:$K$8),"Sin moda")</f>
        <v>4</v>
      </c>
      <c r="F10" s="12">
        <f>IFERROR(STDEV(Tabulación!$K$5:$K$8),"n/d")</f>
        <v>0</v>
      </c>
      <c r="G10" s="11">
        <f>IF(B10=0,"n/d",MIN(Tabulación!$K$5:$K$8))</f>
        <v>4</v>
      </c>
      <c r="H10" s="11">
        <f>IF(B10=0,"n/d",MAX(Tabulación!$K$5:$K$8))</f>
        <v>4</v>
      </c>
      <c r="I10" s="14">
        <f>IF(B10=0,"n/d",COUNTIF(Tabulación!$K$5:$K$8,"&gt;=3")/B10)</f>
        <v>1</v>
      </c>
      <c r="J10" s="14">
        <f>IF(B10=0,"n/d",COUNTIF(Tabulación!$K$5:$K$8,4)/B10)</f>
        <v>1</v>
      </c>
    </row>
    <row r="11" spans="1:10" x14ac:dyDescent="0.25">
      <c r="A11" s="5" t="s">
        <v>89</v>
      </c>
      <c r="B11" s="11">
        <f>COUNT(Tabulación!$L$5:$L$8)</f>
        <v>3</v>
      </c>
      <c r="C11" s="12">
        <f>IFERROR(AVERAGE(Tabulación!$L$5:$L$8),"n/d")</f>
        <v>4</v>
      </c>
      <c r="D11" s="13">
        <f>IFERROR(MEDIAN(Tabulación!$L$5:$L$8),"n/d")</f>
        <v>4</v>
      </c>
      <c r="E11" s="11">
        <f>IFERROR(MODE(Tabulación!$L$5:$L$8),"Sin moda")</f>
        <v>4</v>
      </c>
      <c r="F11" s="12">
        <f>IFERROR(STDEV(Tabulación!$L$5:$L$8),"n/d")</f>
        <v>0</v>
      </c>
      <c r="G11" s="11">
        <f>IF(B11=0,"n/d",MIN(Tabulación!$L$5:$L$8))</f>
        <v>4</v>
      </c>
      <c r="H11" s="11">
        <f>IF(B11=0,"n/d",MAX(Tabulación!$L$5:$L$8))</f>
        <v>4</v>
      </c>
      <c r="I11" s="14">
        <f>IF(B11=0,"n/d",COUNTIF(Tabulación!$L$5:$L$8,"&gt;=3")/B11)</f>
        <v>1</v>
      </c>
      <c r="J11" s="14">
        <f>IF(B11=0,"n/d",COUNTIF(Tabulación!$L$5:$L$8,4)/B11)</f>
        <v>1</v>
      </c>
    </row>
    <row r="12" spans="1:10" x14ac:dyDescent="0.25">
      <c r="A12" s="5" t="s">
        <v>90</v>
      </c>
      <c r="B12" s="11">
        <f>COUNT(Tabulación!$M$5:$M$8)</f>
        <v>4</v>
      </c>
      <c r="C12" s="12">
        <f>IFERROR(AVERAGE(Tabulación!$M$5:$M$8),"n/d")</f>
        <v>4</v>
      </c>
      <c r="D12" s="13">
        <f>IFERROR(MEDIAN(Tabulación!$M$5:$M$8),"n/d")</f>
        <v>4</v>
      </c>
      <c r="E12" s="11">
        <f>IFERROR(MODE(Tabulación!$M$5:$M$8),"Sin moda")</f>
        <v>4</v>
      </c>
      <c r="F12" s="12">
        <f>IFERROR(STDEV(Tabulación!$M$5:$M$8),"n/d")</f>
        <v>0</v>
      </c>
      <c r="G12" s="11">
        <f>IF(B12=0,"n/d",MIN(Tabulación!$M$5:$M$8))</f>
        <v>4</v>
      </c>
      <c r="H12" s="11">
        <f>IF(B12=0,"n/d",MAX(Tabulación!$M$5:$M$8))</f>
        <v>4</v>
      </c>
      <c r="I12" s="14">
        <f>IF(B12=0,"n/d",COUNTIF(Tabulación!$M$5:$M$8,"&gt;=3")/B12)</f>
        <v>1</v>
      </c>
      <c r="J12" s="14">
        <f>IF(B12=0,"n/d",COUNTIF(Tabulación!$M$5:$M$8,4)/B12)</f>
        <v>1</v>
      </c>
    </row>
    <row r="13" spans="1:10" x14ac:dyDescent="0.25">
      <c r="A13" s="5" t="s">
        <v>91</v>
      </c>
      <c r="B13" s="11">
        <f>COUNT(Tabulación!$N$5:$N$8)</f>
        <v>3</v>
      </c>
      <c r="C13" s="12">
        <f>IFERROR(AVERAGE(Tabulación!$N$5:$N$8),"n/d")</f>
        <v>4</v>
      </c>
      <c r="D13" s="13">
        <f>IFERROR(MEDIAN(Tabulación!$N$5:$N$8),"n/d")</f>
        <v>4</v>
      </c>
      <c r="E13" s="11">
        <f>IFERROR(MODE(Tabulación!$N$5:$N$8),"Sin moda")</f>
        <v>4</v>
      </c>
      <c r="F13" s="12">
        <f>IFERROR(STDEV(Tabulación!$N$5:$N$8),"n/d")</f>
        <v>0</v>
      </c>
      <c r="G13" s="11">
        <f>IF(B13=0,"n/d",MIN(Tabulación!$N$5:$N$8))</f>
        <v>4</v>
      </c>
      <c r="H13" s="11">
        <f>IF(B13=0,"n/d",MAX(Tabulación!$N$5:$N$8))</f>
        <v>4</v>
      </c>
      <c r="I13" s="14">
        <f>IF(B13=0,"n/d",COUNTIF(Tabulación!$N$5:$N$8,"&gt;=3")/B13)</f>
        <v>1</v>
      </c>
      <c r="J13" s="14">
        <f>IF(B13=0,"n/d",COUNTIF(Tabulación!$N$5:$N$8,4)/B13)</f>
        <v>1</v>
      </c>
    </row>
    <row r="14" spans="1:10" x14ac:dyDescent="0.25">
      <c r="A14" s="5" t="s">
        <v>92</v>
      </c>
      <c r="B14" s="11">
        <f>COUNT(Tabulación!$O$5:$O$8)</f>
        <v>4</v>
      </c>
      <c r="C14" s="12">
        <f>IFERROR(AVERAGE(Tabulación!$O$5:$O$8),"n/d")</f>
        <v>3.75</v>
      </c>
      <c r="D14" s="13">
        <f>IFERROR(MEDIAN(Tabulación!$O$5:$O$8),"n/d")</f>
        <v>4</v>
      </c>
      <c r="E14" s="11">
        <f>IFERROR(MODE(Tabulación!$O$5:$O$8),"Sin moda")</f>
        <v>4</v>
      </c>
      <c r="F14" s="12">
        <f>IFERROR(STDEV(Tabulación!$O$5:$O$8),"n/d")</f>
        <v>0.5</v>
      </c>
      <c r="G14" s="11">
        <f>IF(B14=0,"n/d",MIN(Tabulación!$O$5:$O$8))</f>
        <v>3</v>
      </c>
      <c r="H14" s="11">
        <f>IF(B14=0,"n/d",MAX(Tabulación!$O$5:$O$8))</f>
        <v>4</v>
      </c>
      <c r="I14" s="14">
        <f>IF(B14=0,"n/d",COUNTIF(Tabulación!$O$5:$O$8,"&gt;=3")/B14)</f>
        <v>1</v>
      </c>
      <c r="J14" s="14">
        <f>IF(B14=0,"n/d",COUNTIF(Tabulación!$O$5:$O$8,4)/B14)</f>
        <v>0.75</v>
      </c>
    </row>
    <row r="15" spans="1:10" x14ac:dyDescent="0.25">
      <c r="A15" s="5" t="s">
        <v>93</v>
      </c>
      <c r="B15" s="11">
        <f>COUNT(Tabulación!$P$5:$P$8)</f>
        <v>4</v>
      </c>
      <c r="C15" s="12">
        <f>IFERROR(AVERAGE(Tabulación!$P$5:$P$8),"n/d")</f>
        <v>3.75</v>
      </c>
      <c r="D15" s="13">
        <f>IFERROR(MEDIAN(Tabulación!$P$5:$P$8),"n/d")</f>
        <v>4</v>
      </c>
      <c r="E15" s="11">
        <f>IFERROR(MODE(Tabulación!$P$5:$P$8),"Sin moda")</f>
        <v>4</v>
      </c>
      <c r="F15" s="12">
        <f>IFERROR(STDEV(Tabulación!$P$5:$P$8),"n/d")</f>
        <v>0.5</v>
      </c>
      <c r="G15" s="11">
        <f>IF(B15=0,"n/d",MIN(Tabulación!$P$5:$P$8))</f>
        <v>3</v>
      </c>
      <c r="H15" s="11">
        <f>IF(B15=0,"n/d",MAX(Tabulación!$P$5:$P$8))</f>
        <v>4</v>
      </c>
      <c r="I15" s="14">
        <f>IF(B15=0,"n/d",COUNTIF(Tabulación!$P$5:$P$8,"&gt;=3")/B15)</f>
        <v>1</v>
      </c>
      <c r="J15" s="14">
        <f>IF(B15=0,"n/d",COUNTIF(Tabulación!$P$5:$P$8,4)/B15)</f>
        <v>0.75</v>
      </c>
    </row>
    <row r="16" spans="1:10" x14ac:dyDescent="0.25">
      <c r="A16" s="5" t="s">
        <v>94</v>
      </c>
      <c r="B16" s="11">
        <f>COUNT(Tabulación!$Q$5:$Q$8)</f>
        <v>4</v>
      </c>
      <c r="C16" s="12">
        <f>IFERROR(AVERAGE(Tabulación!$Q$5:$Q$8),"n/d")</f>
        <v>4</v>
      </c>
      <c r="D16" s="13">
        <f>IFERROR(MEDIAN(Tabulación!$Q$5:$Q$8),"n/d")</f>
        <v>4</v>
      </c>
      <c r="E16" s="11">
        <f>IFERROR(MODE(Tabulación!$Q$5:$Q$8),"Sin moda")</f>
        <v>4</v>
      </c>
      <c r="F16" s="12">
        <f>IFERROR(STDEV(Tabulación!$Q$5:$Q$8),"n/d")</f>
        <v>0</v>
      </c>
      <c r="G16" s="11">
        <f>IF(B16=0,"n/d",MIN(Tabulación!$Q$5:$Q$8))</f>
        <v>4</v>
      </c>
      <c r="H16" s="11">
        <f>IF(B16=0,"n/d",MAX(Tabulación!$Q$5:$Q$8))</f>
        <v>4</v>
      </c>
      <c r="I16" s="14">
        <f>IF(B16=0,"n/d",COUNTIF(Tabulación!$Q$5:$Q$8,"&gt;=3")/B16)</f>
        <v>1</v>
      </c>
      <c r="J16" s="14">
        <f>IF(B16=0,"n/d",COUNTIF(Tabulación!$Q$5:$Q$8,4)/B16)</f>
        <v>1</v>
      </c>
    </row>
    <row r="17" spans="1:10" x14ac:dyDescent="0.25">
      <c r="A17" s="9" t="s">
        <v>120</v>
      </c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5" t="s">
        <v>95</v>
      </c>
      <c r="B18" s="11">
        <f>COUNT(Tabulación!$R$5:$R$8)</f>
        <v>4</v>
      </c>
      <c r="C18" s="12">
        <f>IFERROR(AVERAGE(Tabulación!$R$5:$R$8),"n/d")</f>
        <v>3.5</v>
      </c>
      <c r="D18" s="13">
        <f>IFERROR(MEDIAN(Tabulación!$R$5:$R$8),"n/d")</f>
        <v>3.5</v>
      </c>
      <c r="E18" s="11">
        <f>IFERROR(MODE(Tabulación!$R$5:$R$8),"Sin moda")</f>
        <v>4</v>
      </c>
      <c r="F18" s="12">
        <f>IFERROR(STDEV(Tabulación!$R$5:$R$8),"n/d")</f>
        <v>0.57735026918962573</v>
      </c>
      <c r="G18" s="11">
        <f>IF(B18=0,"n/d",MIN(Tabulación!$R$5:$R$8))</f>
        <v>3</v>
      </c>
      <c r="H18" s="11">
        <f>IF(B18=0,"n/d",MAX(Tabulación!$R$5:$R$8))</f>
        <v>4</v>
      </c>
      <c r="I18" s="14">
        <f>IF(B18=0,"n/d",COUNTIF(Tabulación!$R$5:$R$8,"&gt;=3")/B18)</f>
        <v>1</v>
      </c>
      <c r="J18" s="14">
        <f>IF(B18=0,"n/d",COUNTIF(Tabulación!$R$5:$R$8,4)/B18)</f>
        <v>0.5</v>
      </c>
    </row>
    <row r="19" spans="1:10" x14ac:dyDescent="0.25">
      <c r="A19" s="5" t="s">
        <v>96</v>
      </c>
      <c r="B19" s="11">
        <f>COUNT(Tabulación!$S$5:$S$8)</f>
        <v>4</v>
      </c>
      <c r="C19" s="12">
        <f>IFERROR(AVERAGE(Tabulación!$S$5:$S$8),"n/d")</f>
        <v>3.75</v>
      </c>
      <c r="D19" s="13">
        <f>IFERROR(MEDIAN(Tabulación!$S$5:$S$8),"n/d")</f>
        <v>4</v>
      </c>
      <c r="E19" s="11">
        <f>IFERROR(MODE(Tabulación!$S$5:$S$8),"Sin moda")</f>
        <v>4</v>
      </c>
      <c r="F19" s="12">
        <f>IFERROR(STDEV(Tabulación!$S$5:$S$8),"n/d")</f>
        <v>0.5</v>
      </c>
      <c r="G19" s="11">
        <f>IF(B19=0,"n/d",MIN(Tabulación!$S$5:$S$8))</f>
        <v>3</v>
      </c>
      <c r="H19" s="11">
        <f>IF(B19=0,"n/d",MAX(Tabulación!$S$5:$S$8))</f>
        <v>4</v>
      </c>
      <c r="I19" s="14">
        <f>IF(B19=0,"n/d",COUNTIF(Tabulación!$S$5:$S$8,"&gt;=3")/B19)</f>
        <v>1</v>
      </c>
      <c r="J19" s="14">
        <f>IF(B19=0,"n/d",COUNTIF(Tabulación!$S$5:$S$8,4)/B19)</f>
        <v>0.75</v>
      </c>
    </row>
    <row r="20" spans="1:10" x14ac:dyDescent="0.25">
      <c r="A20" s="5" t="s">
        <v>97</v>
      </c>
      <c r="B20" s="11">
        <f>COUNT(Tabulación!$T$5:$T$8)</f>
        <v>4</v>
      </c>
      <c r="C20" s="12">
        <f>IFERROR(AVERAGE(Tabulación!$T$5:$T$8),"n/d")</f>
        <v>3.5</v>
      </c>
      <c r="D20" s="13">
        <f>IFERROR(MEDIAN(Tabulación!$T$5:$T$8),"n/d")</f>
        <v>3.5</v>
      </c>
      <c r="E20" s="11">
        <f>IFERROR(MODE(Tabulación!$T$5:$T$8),"Sin moda")</f>
        <v>4</v>
      </c>
      <c r="F20" s="12">
        <f>IFERROR(STDEV(Tabulación!$T$5:$T$8),"n/d")</f>
        <v>0.57735026918962573</v>
      </c>
      <c r="G20" s="11">
        <f>IF(B20=0,"n/d",MIN(Tabulación!$T$5:$T$8))</f>
        <v>3</v>
      </c>
      <c r="H20" s="11">
        <f>IF(B20=0,"n/d",MAX(Tabulación!$T$5:$T$8))</f>
        <v>4</v>
      </c>
      <c r="I20" s="14">
        <f>IF(B20=0,"n/d",COUNTIF(Tabulación!$T$5:$T$8,"&gt;=3")/B20)</f>
        <v>1</v>
      </c>
      <c r="J20" s="14">
        <f>IF(B20=0,"n/d",COUNTIF(Tabulación!$T$5:$T$8,4)/B20)</f>
        <v>0.5</v>
      </c>
    </row>
    <row r="21" spans="1:10" x14ac:dyDescent="0.25">
      <c r="A21" s="5" t="s">
        <v>98</v>
      </c>
      <c r="B21" s="11">
        <f>COUNT(Tabulación!$U$5:$U$8)</f>
        <v>4</v>
      </c>
      <c r="C21" s="12">
        <f>IFERROR(AVERAGE(Tabulación!$U$5:$U$8),"n/d")</f>
        <v>3.75</v>
      </c>
      <c r="D21" s="13">
        <f>IFERROR(MEDIAN(Tabulación!$U$5:$U$8),"n/d")</f>
        <v>4</v>
      </c>
      <c r="E21" s="11">
        <f>IFERROR(MODE(Tabulación!$U$5:$U$8),"Sin moda")</f>
        <v>4</v>
      </c>
      <c r="F21" s="12">
        <f>IFERROR(STDEV(Tabulación!$U$5:$U$8),"n/d")</f>
        <v>0.5</v>
      </c>
      <c r="G21" s="11">
        <f>IF(B21=0,"n/d",MIN(Tabulación!$U$5:$U$8))</f>
        <v>3</v>
      </c>
      <c r="H21" s="11">
        <f>IF(B21=0,"n/d",MAX(Tabulación!$U$5:$U$8))</f>
        <v>4</v>
      </c>
      <c r="I21" s="14">
        <f>IF(B21=0,"n/d",COUNTIF(Tabulación!$U$5:$U$8,"&gt;=3")/B21)</f>
        <v>1</v>
      </c>
      <c r="J21" s="14">
        <f>IF(B21=0,"n/d",COUNTIF(Tabulación!$U$5:$U$8,4)/B21)</f>
        <v>0.75</v>
      </c>
    </row>
    <row r="22" spans="1:10" x14ac:dyDescent="0.25">
      <c r="A22" s="9" t="s">
        <v>121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5" t="s">
        <v>122</v>
      </c>
      <c r="B23" s="11">
        <f>COUNT(Tabulación!$V$5:$V$8)</f>
        <v>4</v>
      </c>
      <c r="C23" s="12">
        <f>IFERROR(AVERAGE(Tabulación!$V$5:$V$8),"n/d")</f>
        <v>3.75</v>
      </c>
      <c r="D23" s="13">
        <f>IFERROR(MEDIAN(Tabulación!$V$5:$V$8),"n/d")</f>
        <v>4</v>
      </c>
      <c r="E23" s="11">
        <f>IFERROR(MODE(Tabulación!$V$5:$V$8),"Sin moda")</f>
        <v>4</v>
      </c>
      <c r="F23" s="12">
        <f>IFERROR(STDEV(Tabulación!$V$5:$V$8),"n/d")</f>
        <v>0.5</v>
      </c>
      <c r="G23" s="11">
        <f>IF(B23=0,"n/d",MIN(Tabulación!$V$5:$V$8))</f>
        <v>3</v>
      </c>
      <c r="H23" s="11">
        <f>IF(B23=0,"n/d",MAX(Tabulación!$V$5:$V$8))</f>
        <v>4</v>
      </c>
      <c r="I23" s="14">
        <f>IF(B23=0,"n/d",COUNTIF(Tabulación!$V$5:$V$8,"&gt;=3")/B23)</f>
        <v>1</v>
      </c>
      <c r="J23" s="14">
        <f>IF(B23=0,"n/d",COUNTIF(Tabulación!$V$5:$V$8,4)/B23)</f>
        <v>0.75</v>
      </c>
    </row>
    <row r="25" spans="1:10" ht="15.75" x14ac:dyDescent="0.25">
      <c r="A25" s="15" t="s">
        <v>123</v>
      </c>
    </row>
    <row r="26" spans="1:10" x14ac:dyDescent="0.25">
      <c r="A26" s="5" t="s">
        <v>124</v>
      </c>
      <c r="B26" s="23">
        <f>COUNTA(Tabulación!A5:A8)</f>
        <v>4</v>
      </c>
      <c r="C26" s="23"/>
    </row>
    <row r="27" spans="1:10" x14ac:dyDescent="0.25">
      <c r="A27" s="5" t="s">
        <v>125</v>
      </c>
      <c r="B27" s="20">
        <f>AVERAGE(C6:C16)</f>
        <v>3.8636363636363638</v>
      </c>
      <c r="C27" s="20"/>
    </row>
    <row r="28" spans="1:10" x14ac:dyDescent="0.25">
      <c r="A28" s="5" t="s">
        <v>126</v>
      </c>
      <c r="B28" s="20">
        <f>AVERAGE(C18:C21)</f>
        <v>3.625</v>
      </c>
      <c r="C28" s="20"/>
    </row>
    <row r="29" spans="1:10" x14ac:dyDescent="0.25">
      <c r="A29" s="5" t="s">
        <v>127</v>
      </c>
      <c r="B29" s="20">
        <f>C23</f>
        <v>3.75</v>
      </c>
      <c r="C29" s="20"/>
    </row>
    <row r="30" spans="1:10" x14ac:dyDescent="0.25">
      <c r="A30" s="5" t="s">
        <v>128</v>
      </c>
      <c r="B30" s="21" t="str">
        <f>INDEX(A6:A16,MATCH(MAX(C6:C16),C6:C16,0))</f>
        <v>Cumplimiento del plan</v>
      </c>
      <c r="C30" s="21"/>
    </row>
    <row r="31" spans="1:10" x14ac:dyDescent="0.25">
      <c r="A31" s="5" t="s">
        <v>129</v>
      </c>
      <c r="B31" s="20">
        <f>MAX(C6:C16)</f>
        <v>4</v>
      </c>
      <c r="C31" s="20"/>
    </row>
    <row r="32" spans="1:10" x14ac:dyDescent="0.25">
      <c r="A32" s="5" t="s">
        <v>130</v>
      </c>
      <c r="B32" s="21" t="str">
        <f>INDEX(A6:A16,MATCH(MIN(C6:C16),C6:C16,0))</f>
        <v>Puntualidad y agenda</v>
      </c>
      <c r="C32" s="21"/>
    </row>
    <row r="33" spans="1:10" x14ac:dyDescent="0.25">
      <c r="A33" s="5" t="s">
        <v>129</v>
      </c>
      <c r="B33" s="20">
        <f>MIN(C6:C16)</f>
        <v>3.5</v>
      </c>
      <c r="C33" s="20"/>
    </row>
    <row r="34" spans="1:10" x14ac:dyDescent="0.25">
      <c r="A34" s="5" t="s">
        <v>131</v>
      </c>
      <c r="B34" s="22">
        <f>IFERROR(F23/C23,"n/d")</f>
        <v>0.13333333333333333</v>
      </c>
      <c r="C34" s="22"/>
    </row>
    <row r="35" spans="1:10" x14ac:dyDescent="0.25">
      <c r="A35" s="5" t="s">
        <v>132</v>
      </c>
      <c r="B35" s="23">
        <f>COUNTIF(survey!AB2:AB5,"?*")</f>
        <v>3</v>
      </c>
      <c r="C35" s="23"/>
    </row>
    <row r="37" spans="1:10" ht="15" customHeight="1" x14ac:dyDescent="0.25">
      <c r="A37" s="19" t="s">
        <v>133</v>
      </c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</row>
    <row r="39" spans="1:10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</row>
  </sheetData>
  <mergeCells count="11">
    <mergeCell ref="B26:C26"/>
    <mergeCell ref="B27:C27"/>
    <mergeCell ref="B28:C28"/>
    <mergeCell ref="B29:C29"/>
    <mergeCell ref="B30:C30"/>
    <mergeCell ref="A37:J39"/>
    <mergeCell ref="B31:C31"/>
    <mergeCell ref="B32:C32"/>
    <mergeCell ref="B33:C33"/>
    <mergeCell ref="B34:C34"/>
    <mergeCell ref="B35:C35"/>
  </mergeCells>
  <conditionalFormatting sqref="C5:C23">
    <cfRule type="colorScale" priority="2">
      <colorScale>
        <cfvo type="num" val="1"/>
        <cfvo type="num" val="4"/>
        <color rgb="FFF8CBAD"/>
        <color rgb="FFA9D18E"/>
      </colorScale>
    </cfRule>
  </conditionalFormatting>
  <pageMargins left="0.75" right="0.75" top="1" bottom="1" header="0.511811023622047" footer="0.511811023622047"/>
  <pageSetup paperSize="9" scale="7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4"/>
  <sheetViews>
    <sheetView zoomScaleNormal="100" workbookViewId="0"/>
  </sheetViews>
  <sheetFormatPr baseColWidth="10" defaultColWidth="8.42578125" defaultRowHeight="15" x14ac:dyDescent="0.25"/>
  <cols>
    <col min="1" max="1" width="44" customWidth="1"/>
    <col min="2" max="7" width="16" customWidth="1"/>
  </cols>
  <sheetData>
    <row r="1" spans="1:7" ht="18" x14ac:dyDescent="0.25">
      <c r="A1" s="2" t="s">
        <v>134</v>
      </c>
    </row>
    <row r="2" spans="1:7" x14ac:dyDescent="0.25">
      <c r="A2" s="3" t="s">
        <v>135</v>
      </c>
    </row>
    <row r="4" spans="1:7" ht="15.75" x14ac:dyDescent="0.25">
      <c r="A4" s="15" t="s">
        <v>136</v>
      </c>
    </row>
    <row r="5" spans="1:7" ht="31.5" customHeight="1" x14ac:dyDescent="0.25">
      <c r="A5" s="4" t="s">
        <v>137</v>
      </c>
      <c r="B5" s="4" t="s">
        <v>138</v>
      </c>
      <c r="C5" s="4" t="s">
        <v>139</v>
      </c>
      <c r="D5" s="4" t="s">
        <v>140</v>
      </c>
      <c r="E5" s="4" t="s">
        <v>141</v>
      </c>
      <c r="F5" s="4" t="s">
        <v>142</v>
      </c>
      <c r="G5" s="4" t="s">
        <v>143</v>
      </c>
    </row>
    <row r="6" spans="1:7" x14ac:dyDescent="0.25">
      <c r="A6" s="5" t="s">
        <v>85</v>
      </c>
      <c r="B6" s="11">
        <f>COUNTIF(Tabulación!$G$5:$G$8,4)</f>
        <v>3</v>
      </c>
      <c r="C6" s="11">
        <f>COUNTIF(Tabulación!$G$5:$G$8,3)</f>
        <v>1</v>
      </c>
      <c r="D6" s="11">
        <f>COUNTIF(Tabulación!$G$5:$G$8,2)</f>
        <v>0</v>
      </c>
      <c r="E6" s="11">
        <f>COUNTIF(Tabulación!$G$5:$G$8,1)</f>
        <v>0</v>
      </c>
      <c r="F6" s="11">
        <f>COUNTA(Tabulación!$A$5:$A$8)-SUM(B6:E6)</f>
        <v>0</v>
      </c>
      <c r="G6" s="16">
        <f t="shared" ref="G6:G16" si="0">SUM(B6:F6)</f>
        <v>4</v>
      </c>
    </row>
    <row r="7" spans="1:7" x14ac:dyDescent="0.25">
      <c r="A7" s="5" t="s">
        <v>86</v>
      </c>
      <c r="B7" s="11">
        <f>COUNTIF(Tabulación!$H$5:$H$8,4)</f>
        <v>3</v>
      </c>
      <c r="C7" s="11">
        <f>COUNTIF(Tabulación!$H$5:$H$8,3)</f>
        <v>1</v>
      </c>
      <c r="D7" s="11">
        <f>COUNTIF(Tabulación!$H$5:$H$8,2)</f>
        <v>0</v>
      </c>
      <c r="E7" s="11">
        <f>COUNTIF(Tabulación!$H$5:$H$8,1)</f>
        <v>0</v>
      </c>
      <c r="F7" s="11">
        <f>COUNTA(Tabulación!$A$5:$A$8)-SUM(B7:E7)</f>
        <v>0</v>
      </c>
      <c r="G7" s="16">
        <f t="shared" si="0"/>
        <v>4</v>
      </c>
    </row>
    <row r="8" spans="1:7" x14ac:dyDescent="0.25">
      <c r="A8" s="5" t="s">
        <v>87</v>
      </c>
      <c r="B8" s="11">
        <f>COUNTIF(Tabulación!$I$5:$I$8,4)</f>
        <v>2</v>
      </c>
      <c r="C8" s="11">
        <f>COUNTIF(Tabulación!$I$5:$I$8,3)</f>
        <v>2</v>
      </c>
      <c r="D8" s="11">
        <f>COUNTIF(Tabulación!$I$5:$I$8,2)</f>
        <v>0</v>
      </c>
      <c r="E8" s="11">
        <f>COUNTIF(Tabulación!$I$5:$I$8,1)</f>
        <v>0</v>
      </c>
      <c r="F8" s="11">
        <f>COUNTA(Tabulación!$A$5:$A$8)-SUM(B8:E8)</f>
        <v>0</v>
      </c>
      <c r="G8" s="16">
        <f t="shared" si="0"/>
        <v>4</v>
      </c>
    </row>
    <row r="9" spans="1:7" x14ac:dyDescent="0.25">
      <c r="A9" s="5" t="s">
        <v>88</v>
      </c>
      <c r="B9" s="11">
        <f>COUNTIF(Tabulación!$J$5:$J$8,4)</f>
        <v>4</v>
      </c>
      <c r="C9" s="11">
        <f>COUNTIF(Tabulación!$J$5:$J$8,3)</f>
        <v>0</v>
      </c>
      <c r="D9" s="11">
        <f>COUNTIF(Tabulación!$J$5:$J$8,2)</f>
        <v>0</v>
      </c>
      <c r="E9" s="11">
        <f>COUNTIF(Tabulación!$J$5:$J$8,1)</f>
        <v>0</v>
      </c>
      <c r="F9" s="11">
        <f>COUNTA(Tabulación!$A$5:$A$8)-SUM(B9:E9)</f>
        <v>0</v>
      </c>
      <c r="G9" s="16">
        <f t="shared" si="0"/>
        <v>4</v>
      </c>
    </row>
    <row r="10" spans="1:7" x14ac:dyDescent="0.25">
      <c r="A10" s="5" t="s">
        <v>15</v>
      </c>
      <c r="B10" s="11">
        <f>COUNTIF(Tabulación!$K$5:$K$8,4)</f>
        <v>4</v>
      </c>
      <c r="C10" s="11">
        <f>COUNTIF(Tabulación!$K$5:$K$8,3)</f>
        <v>0</v>
      </c>
      <c r="D10" s="11">
        <f>COUNTIF(Tabulación!$K$5:$K$8,2)</f>
        <v>0</v>
      </c>
      <c r="E10" s="11">
        <f>COUNTIF(Tabulación!$K$5:$K$8,1)</f>
        <v>0</v>
      </c>
      <c r="F10" s="11">
        <f>COUNTA(Tabulación!$A$5:$A$8)-SUM(B10:E10)</f>
        <v>0</v>
      </c>
      <c r="G10" s="16">
        <f t="shared" si="0"/>
        <v>4</v>
      </c>
    </row>
    <row r="11" spans="1:7" x14ac:dyDescent="0.25">
      <c r="A11" s="5" t="s">
        <v>89</v>
      </c>
      <c r="B11" s="11">
        <f>COUNTIF(Tabulación!$L$5:$L$8,4)</f>
        <v>3</v>
      </c>
      <c r="C11" s="11">
        <f>COUNTIF(Tabulación!$L$5:$L$8,3)</f>
        <v>0</v>
      </c>
      <c r="D11" s="11">
        <f>COUNTIF(Tabulación!$L$5:$L$8,2)</f>
        <v>0</v>
      </c>
      <c r="E11" s="11">
        <f>COUNTIF(Tabulación!$L$5:$L$8,1)</f>
        <v>0</v>
      </c>
      <c r="F11" s="11">
        <f>COUNTA(Tabulación!$A$5:$A$8)-SUM(B11:E11)</f>
        <v>1</v>
      </c>
      <c r="G11" s="16">
        <f t="shared" si="0"/>
        <v>4</v>
      </c>
    </row>
    <row r="12" spans="1:7" x14ac:dyDescent="0.25">
      <c r="A12" s="5" t="s">
        <v>90</v>
      </c>
      <c r="B12" s="11">
        <f>COUNTIF(Tabulación!$M$5:$M$8,4)</f>
        <v>4</v>
      </c>
      <c r="C12" s="11">
        <f>COUNTIF(Tabulación!$M$5:$M$8,3)</f>
        <v>0</v>
      </c>
      <c r="D12" s="11">
        <f>COUNTIF(Tabulación!$M$5:$M$8,2)</f>
        <v>0</v>
      </c>
      <c r="E12" s="11">
        <f>COUNTIF(Tabulación!$M$5:$M$8,1)</f>
        <v>0</v>
      </c>
      <c r="F12" s="11">
        <f>COUNTA(Tabulación!$A$5:$A$8)-SUM(B12:E12)</f>
        <v>0</v>
      </c>
      <c r="G12" s="16">
        <f t="shared" si="0"/>
        <v>4</v>
      </c>
    </row>
    <row r="13" spans="1:7" x14ac:dyDescent="0.25">
      <c r="A13" s="5" t="s">
        <v>91</v>
      </c>
      <c r="B13" s="11">
        <f>COUNTIF(Tabulación!$N$5:$N$8,4)</f>
        <v>3</v>
      </c>
      <c r="C13" s="11">
        <f>COUNTIF(Tabulación!$N$5:$N$8,3)</f>
        <v>0</v>
      </c>
      <c r="D13" s="11">
        <f>COUNTIF(Tabulación!$N$5:$N$8,2)</f>
        <v>0</v>
      </c>
      <c r="E13" s="11">
        <f>COUNTIF(Tabulación!$N$5:$N$8,1)</f>
        <v>0</v>
      </c>
      <c r="F13" s="11">
        <f>COUNTA(Tabulación!$A$5:$A$8)-SUM(B13:E13)</f>
        <v>1</v>
      </c>
      <c r="G13" s="16">
        <f t="shared" si="0"/>
        <v>4</v>
      </c>
    </row>
    <row r="14" spans="1:7" x14ac:dyDescent="0.25">
      <c r="A14" s="5" t="s">
        <v>92</v>
      </c>
      <c r="B14" s="11">
        <f>COUNTIF(Tabulación!$O$5:$O$8,4)</f>
        <v>3</v>
      </c>
      <c r="C14" s="11">
        <f>COUNTIF(Tabulación!$O$5:$O$8,3)</f>
        <v>1</v>
      </c>
      <c r="D14" s="11">
        <f>COUNTIF(Tabulación!$O$5:$O$8,2)</f>
        <v>0</v>
      </c>
      <c r="E14" s="11">
        <f>COUNTIF(Tabulación!$O$5:$O$8,1)</f>
        <v>0</v>
      </c>
      <c r="F14" s="11">
        <f>COUNTA(Tabulación!$A$5:$A$8)-SUM(B14:E14)</f>
        <v>0</v>
      </c>
      <c r="G14" s="16">
        <f t="shared" si="0"/>
        <v>4</v>
      </c>
    </row>
    <row r="15" spans="1:7" x14ac:dyDescent="0.25">
      <c r="A15" s="5" t="s">
        <v>93</v>
      </c>
      <c r="B15" s="11">
        <f>COUNTIF(Tabulación!$P$5:$P$8,4)</f>
        <v>3</v>
      </c>
      <c r="C15" s="11">
        <f>COUNTIF(Tabulación!$P$5:$P$8,3)</f>
        <v>1</v>
      </c>
      <c r="D15" s="11">
        <f>COUNTIF(Tabulación!$P$5:$P$8,2)</f>
        <v>0</v>
      </c>
      <c r="E15" s="11">
        <f>COUNTIF(Tabulación!$P$5:$P$8,1)</f>
        <v>0</v>
      </c>
      <c r="F15" s="11">
        <f>COUNTA(Tabulación!$A$5:$A$8)-SUM(B15:E15)</f>
        <v>0</v>
      </c>
      <c r="G15" s="16">
        <f t="shared" si="0"/>
        <v>4</v>
      </c>
    </row>
    <row r="16" spans="1:7" x14ac:dyDescent="0.25">
      <c r="A16" s="5" t="s">
        <v>94</v>
      </c>
      <c r="B16" s="11">
        <f>COUNTIF(Tabulación!$Q$5:$Q$8,4)</f>
        <v>4</v>
      </c>
      <c r="C16" s="11">
        <f>COUNTIF(Tabulación!$Q$5:$Q$8,3)</f>
        <v>0</v>
      </c>
      <c r="D16" s="11">
        <f>COUNTIF(Tabulación!$Q$5:$Q$8,2)</f>
        <v>0</v>
      </c>
      <c r="E16" s="11">
        <f>COUNTIF(Tabulación!$Q$5:$Q$8,1)</f>
        <v>0</v>
      </c>
      <c r="F16" s="11">
        <f>COUNTA(Tabulación!$A$5:$A$8)-SUM(B16:E16)</f>
        <v>0</v>
      </c>
      <c r="G16" s="16">
        <f t="shared" si="0"/>
        <v>4</v>
      </c>
    </row>
    <row r="19" spans="1:7" ht="15.75" x14ac:dyDescent="0.25">
      <c r="A19" s="15" t="s">
        <v>144</v>
      </c>
    </row>
    <row r="20" spans="1:7" ht="31.5" customHeight="1" x14ac:dyDescent="0.25">
      <c r="A20" s="4" t="s">
        <v>137</v>
      </c>
      <c r="B20" s="4" t="s">
        <v>145</v>
      </c>
      <c r="C20" s="4" t="s">
        <v>146</v>
      </c>
      <c r="D20" s="4" t="s">
        <v>147</v>
      </c>
      <c r="E20" s="4" t="s">
        <v>148</v>
      </c>
      <c r="F20" s="4" t="s">
        <v>142</v>
      </c>
      <c r="G20" s="4" t="s">
        <v>143</v>
      </c>
    </row>
    <row r="21" spans="1:7" x14ac:dyDescent="0.25">
      <c r="A21" s="5" t="s">
        <v>95</v>
      </c>
      <c r="B21" s="11">
        <f>COUNTIF(Tabulación!$R$5:$R$8,4)</f>
        <v>2</v>
      </c>
      <c r="C21" s="11">
        <f>COUNTIF(Tabulación!$R$5:$R$8,3)</f>
        <v>2</v>
      </c>
      <c r="D21" s="11">
        <f>COUNTIF(Tabulación!$R$5:$R$8,2)</f>
        <v>0</v>
      </c>
      <c r="E21" s="11">
        <f>COUNTIF(Tabulación!$R$5:$R$8,1)</f>
        <v>0</v>
      </c>
      <c r="F21" s="11">
        <f>COUNTA(Tabulación!$A$5:$A$8)-SUM(B21:E21)</f>
        <v>0</v>
      </c>
      <c r="G21" s="16">
        <f>SUM(B21:F21)</f>
        <v>4</v>
      </c>
    </row>
    <row r="22" spans="1:7" x14ac:dyDescent="0.25">
      <c r="A22" s="5" t="s">
        <v>96</v>
      </c>
      <c r="B22" s="11">
        <f>COUNTIF(Tabulación!$S$5:$S$8,4)</f>
        <v>3</v>
      </c>
      <c r="C22" s="11">
        <f>COUNTIF(Tabulación!$S$5:$S$8,3)</f>
        <v>1</v>
      </c>
      <c r="D22" s="11">
        <f>COUNTIF(Tabulación!$S$5:$S$8,2)</f>
        <v>0</v>
      </c>
      <c r="E22" s="11">
        <f>COUNTIF(Tabulación!$S$5:$S$8,1)</f>
        <v>0</v>
      </c>
      <c r="F22" s="11">
        <f>COUNTA(Tabulación!$A$5:$A$8)-SUM(B22:E22)</f>
        <v>0</v>
      </c>
      <c r="G22" s="16">
        <f>SUM(B22:F22)</f>
        <v>4</v>
      </c>
    </row>
    <row r="23" spans="1:7" x14ac:dyDescent="0.25">
      <c r="A23" s="5" t="s">
        <v>97</v>
      </c>
      <c r="B23" s="11">
        <f>COUNTIF(Tabulación!$T$5:$T$8,4)</f>
        <v>2</v>
      </c>
      <c r="C23" s="11">
        <f>COUNTIF(Tabulación!$T$5:$T$8,3)</f>
        <v>2</v>
      </c>
      <c r="D23" s="11">
        <f>COUNTIF(Tabulación!$T$5:$T$8,2)</f>
        <v>0</v>
      </c>
      <c r="E23" s="11">
        <f>COUNTIF(Tabulación!$T$5:$T$8,1)</f>
        <v>0</v>
      </c>
      <c r="F23" s="11">
        <f>COUNTA(Tabulación!$A$5:$A$8)-SUM(B23:E23)</f>
        <v>0</v>
      </c>
      <c r="G23" s="16">
        <f>SUM(B23:F23)</f>
        <v>4</v>
      </c>
    </row>
    <row r="24" spans="1:7" x14ac:dyDescent="0.25">
      <c r="A24" s="5" t="s">
        <v>98</v>
      </c>
      <c r="B24" s="11">
        <f>COUNTIF(Tabulación!$U$5:$U$8,4)</f>
        <v>3</v>
      </c>
      <c r="C24" s="11">
        <f>COUNTIF(Tabulación!$U$5:$U$8,3)</f>
        <v>1</v>
      </c>
      <c r="D24" s="11">
        <f>COUNTIF(Tabulación!$U$5:$U$8,2)</f>
        <v>0</v>
      </c>
      <c r="E24" s="11">
        <f>COUNTIF(Tabulación!$U$5:$U$8,1)</f>
        <v>0</v>
      </c>
      <c r="F24" s="11">
        <f>COUNTA(Tabulación!$A$5:$A$8)-SUM(B24:E24)</f>
        <v>0</v>
      </c>
      <c r="G24" s="16">
        <f>SUM(B24:F24)</f>
        <v>4</v>
      </c>
    </row>
    <row r="27" spans="1:7" ht="15.75" x14ac:dyDescent="0.25">
      <c r="A27" s="15" t="s">
        <v>149</v>
      </c>
    </row>
    <row r="28" spans="1:7" ht="31.5" customHeight="1" x14ac:dyDescent="0.25">
      <c r="A28" s="4" t="s">
        <v>137</v>
      </c>
      <c r="B28" s="4" t="s">
        <v>150</v>
      </c>
      <c r="C28" s="4" t="s">
        <v>151</v>
      </c>
      <c r="D28" s="4" t="s">
        <v>152</v>
      </c>
      <c r="E28" s="4" t="s">
        <v>153</v>
      </c>
      <c r="F28" s="4" t="s">
        <v>142</v>
      </c>
      <c r="G28" s="4" t="s">
        <v>143</v>
      </c>
    </row>
    <row r="29" spans="1:7" x14ac:dyDescent="0.25">
      <c r="A29" s="5" t="s">
        <v>154</v>
      </c>
      <c r="B29" s="11">
        <f>COUNTIF(Tabulación!$V$5:$V$8,4)</f>
        <v>3</v>
      </c>
      <c r="C29" s="11">
        <f>COUNTIF(Tabulación!$V$5:$V$8,3)</f>
        <v>1</v>
      </c>
      <c r="D29" s="11">
        <f>COUNTIF(Tabulación!$V$5:$V$8,2)</f>
        <v>0</v>
      </c>
      <c r="E29" s="11">
        <f>COUNTIF(Tabulación!$V$5:$V$8,1)</f>
        <v>0</v>
      </c>
      <c r="F29" s="11">
        <f>COUNTA(Tabulación!$A$5:$A$8)-SUM(B29:E29)</f>
        <v>0</v>
      </c>
      <c r="G29" s="16">
        <f>SUM(B29:F29)</f>
        <v>4</v>
      </c>
    </row>
    <row r="30" spans="1:7" x14ac:dyDescent="0.25">
      <c r="A30" s="17" t="s">
        <v>155</v>
      </c>
    </row>
    <row r="33" spans="1:3" ht="15.75" x14ac:dyDescent="0.25">
      <c r="A33" s="15" t="s">
        <v>156</v>
      </c>
    </row>
    <row r="34" spans="1:3" x14ac:dyDescent="0.25">
      <c r="A34" s="4" t="s">
        <v>157</v>
      </c>
      <c r="B34" s="4" t="s">
        <v>158</v>
      </c>
      <c r="C34" s="4" t="s">
        <v>159</v>
      </c>
    </row>
    <row r="35" spans="1:3" x14ac:dyDescent="0.25">
      <c r="A35" s="18" t="s">
        <v>47</v>
      </c>
      <c r="B35" s="11">
        <f>COUNTIF(Tabulación!$C$5:$C$8,A35)</f>
        <v>4</v>
      </c>
      <c r="C35" s="14">
        <f>B35/COUNTA(Tabulación!$A$5:$A$8)</f>
        <v>1</v>
      </c>
    </row>
    <row r="38" spans="1:3" ht="15.75" x14ac:dyDescent="0.25">
      <c r="A38" s="15" t="s">
        <v>160</v>
      </c>
    </row>
    <row r="39" spans="1:3" x14ac:dyDescent="0.25">
      <c r="A39" s="4" t="s">
        <v>157</v>
      </c>
      <c r="B39" s="4" t="s">
        <v>158</v>
      </c>
      <c r="C39" s="4" t="s">
        <v>159</v>
      </c>
    </row>
    <row r="40" spans="1:3" x14ac:dyDescent="0.25">
      <c r="A40" s="18" t="s">
        <v>49</v>
      </c>
      <c r="B40" s="11">
        <f>COUNTIF(Tabulación!$E$5:$E$8,A40)</f>
        <v>4</v>
      </c>
      <c r="C40" s="14">
        <f>B40/COUNTA(Tabulación!$A$5:$A$8)</f>
        <v>1</v>
      </c>
    </row>
    <row r="43" spans="1:3" ht="15.75" x14ac:dyDescent="0.25">
      <c r="A43" s="15" t="s">
        <v>161</v>
      </c>
    </row>
    <row r="44" spans="1:3" x14ac:dyDescent="0.25">
      <c r="A44" s="4" t="s">
        <v>157</v>
      </c>
      <c r="B44" s="4" t="s">
        <v>158</v>
      </c>
      <c r="C44" s="4" t="s">
        <v>159</v>
      </c>
    </row>
    <row r="45" spans="1:3" x14ac:dyDescent="0.25">
      <c r="A45" s="18" t="s">
        <v>55</v>
      </c>
      <c r="B45" s="11">
        <f>COUNTIF(Tabulación!$X$5:$X$8,A45)</f>
        <v>3</v>
      </c>
      <c r="C45" s="14">
        <f>B45/COUNTA(Tabulación!$A$5:$A$8)</f>
        <v>0.75</v>
      </c>
    </row>
    <row r="46" spans="1:3" x14ac:dyDescent="0.25">
      <c r="A46" s="18" t="s">
        <v>72</v>
      </c>
      <c r="B46" s="11">
        <f>COUNTIF(Tabulación!$X$5:$X$8,A46)</f>
        <v>1</v>
      </c>
      <c r="C46" s="14">
        <f>B46/COUNTA(Tabulación!$A$5:$A$8)</f>
        <v>0.25</v>
      </c>
    </row>
    <row r="49" spans="1:3" ht="15.75" x14ac:dyDescent="0.25">
      <c r="A49" s="15" t="s">
        <v>162</v>
      </c>
    </row>
    <row r="50" spans="1:3" x14ac:dyDescent="0.25">
      <c r="A50" s="4" t="s">
        <v>157</v>
      </c>
      <c r="B50" s="4" t="s">
        <v>158</v>
      </c>
      <c r="C50" s="4" t="s">
        <v>159</v>
      </c>
    </row>
    <row r="51" spans="1:3" x14ac:dyDescent="0.25">
      <c r="A51" s="18" t="s">
        <v>56</v>
      </c>
      <c r="B51" s="11">
        <f>COUNTIF(Tabulación!$Y$5:$Y$8,A51)</f>
        <v>2</v>
      </c>
      <c r="C51" s="14">
        <f>B51/COUNTA(Tabulación!$A$5:$A$8)</f>
        <v>0.5</v>
      </c>
    </row>
    <row r="52" spans="1:3" x14ac:dyDescent="0.25">
      <c r="A52" s="18" t="s">
        <v>73</v>
      </c>
      <c r="B52" s="11">
        <f>COUNTIF(Tabulación!$Y$5:$Y$8,A52)</f>
        <v>2</v>
      </c>
      <c r="C52" s="14">
        <f>B52/COUNTA(Tabulación!$A$5:$A$8)</f>
        <v>0.5</v>
      </c>
    </row>
    <row r="55" spans="1:3" ht="15.75" x14ac:dyDescent="0.25">
      <c r="A55" s="15" t="s">
        <v>163</v>
      </c>
    </row>
    <row r="56" spans="1:3" x14ac:dyDescent="0.25">
      <c r="A56" s="4" t="s">
        <v>157</v>
      </c>
      <c r="B56" s="4" t="s">
        <v>158</v>
      </c>
      <c r="C56" s="4" t="s">
        <v>159</v>
      </c>
    </row>
    <row r="57" spans="1:3" x14ac:dyDescent="0.25">
      <c r="A57" s="18" t="s">
        <v>57</v>
      </c>
      <c r="B57" s="11">
        <f>COUNTIF(Tabulación!$Z$5:$Z$8,A57)</f>
        <v>2</v>
      </c>
      <c r="C57" s="14">
        <f>B57/COUNTA(Tabulación!$A$5:$A$8)</f>
        <v>0.5</v>
      </c>
    </row>
    <row r="58" spans="1:3" x14ac:dyDescent="0.25">
      <c r="A58" s="18" t="s">
        <v>74</v>
      </c>
      <c r="B58" s="11">
        <f>COUNTIF(Tabulación!$Z$5:$Z$8,A58)</f>
        <v>2</v>
      </c>
      <c r="C58" s="14">
        <f>B58/COUNTA(Tabulación!$A$5:$A$8)</f>
        <v>0.5</v>
      </c>
    </row>
    <row r="61" spans="1:3" ht="15.75" x14ac:dyDescent="0.25">
      <c r="A61" s="15" t="s">
        <v>164</v>
      </c>
    </row>
    <row r="62" spans="1:3" x14ac:dyDescent="0.25">
      <c r="A62" s="4" t="s">
        <v>157</v>
      </c>
      <c r="B62" s="4" t="s">
        <v>158</v>
      </c>
      <c r="C62" s="4" t="s">
        <v>159</v>
      </c>
    </row>
    <row r="63" spans="1:3" x14ac:dyDescent="0.25">
      <c r="A63" s="18" t="s">
        <v>58</v>
      </c>
      <c r="B63" s="11">
        <f>COUNTIF(Tabulación!$AA$5:$AA$8,A63)</f>
        <v>3</v>
      </c>
      <c r="C63" s="14">
        <f>B63/COUNTA(Tabulación!$A$5:$A$8)</f>
        <v>0.75</v>
      </c>
    </row>
    <row r="64" spans="1:3" x14ac:dyDescent="0.25">
      <c r="A64" s="18" t="s">
        <v>68</v>
      </c>
      <c r="B64" s="11">
        <f>COUNTIF(Tabulación!$AA$5:$AA$8,A64)</f>
        <v>1</v>
      </c>
      <c r="C64" s="14">
        <f>B64/COUNTA(Tabulación!$A$5:$A$8)</f>
        <v>0.25</v>
      </c>
    </row>
    <row r="67" spans="1:3" ht="15.75" x14ac:dyDescent="0.25">
      <c r="A67" s="15" t="s">
        <v>165</v>
      </c>
    </row>
    <row r="68" spans="1:3" x14ac:dyDescent="0.25">
      <c r="A68" s="4" t="s">
        <v>157</v>
      </c>
      <c r="B68" s="4" t="s">
        <v>158</v>
      </c>
      <c r="C68" s="4" t="s">
        <v>159</v>
      </c>
    </row>
    <row r="69" spans="1:3" x14ac:dyDescent="0.25">
      <c r="A69" s="18" t="s">
        <v>59</v>
      </c>
      <c r="B69" s="11">
        <f>COUNTIF(Tabulación!$AB$5:$AB$8,A69)</f>
        <v>4</v>
      </c>
      <c r="C69" s="14">
        <f>B69/COUNTA(Tabulación!$A$5:$A$8)</f>
        <v>1</v>
      </c>
    </row>
    <row r="72" spans="1:3" ht="15.75" x14ac:dyDescent="0.25">
      <c r="A72" s="15" t="s">
        <v>166</v>
      </c>
    </row>
    <row r="73" spans="1:3" x14ac:dyDescent="0.25">
      <c r="A73" s="4" t="s">
        <v>157</v>
      </c>
      <c r="B73" s="4" t="s">
        <v>158</v>
      </c>
      <c r="C73" s="4" t="s">
        <v>159</v>
      </c>
    </row>
    <row r="74" spans="1:3" x14ac:dyDescent="0.25">
      <c r="A74" s="18" t="s">
        <v>60</v>
      </c>
      <c r="B74" s="11">
        <f>COUNTIF(Tabulación!$AC$5:$AC$8,A74)</f>
        <v>4</v>
      </c>
      <c r="C74" s="14">
        <f>B74/COUNTA(Tabulación!$A$5:$A$8)</f>
        <v>1</v>
      </c>
    </row>
  </sheetData>
  <pageMargins left="0.75" right="0.75" top="1" bottom="1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topLeftCell="A25" zoomScaleNormal="100" workbookViewId="0"/>
  </sheetViews>
  <sheetFormatPr baseColWidth="10" defaultColWidth="8.42578125" defaultRowHeight="15" x14ac:dyDescent="0.25"/>
  <sheetData>
    <row r="1" spans="1:1" ht="18" x14ac:dyDescent="0.25">
      <c r="A1" s="2" t="s">
        <v>167</v>
      </c>
    </row>
    <row r="2" spans="1:1" x14ac:dyDescent="0.25">
      <c r="A2" s="3" t="s">
        <v>168</v>
      </c>
    </row>
  </sheetData>
  <pageMargins left="0.75" right="0.75" top="1" bottom="1" header="0.511811023622047" footer="0.511811023622047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1"/>
  <sheetViews>
    <sheetView zoomScaleNormal="100" workbookViewId="0"/>
  </sheetViews>
  <sheetFormatPr baseColWidth="10" defaultColWidth="8.42578125" defaultRowHeight="15" x14ac:dyDescent="0.25"/>
  <cols>
    <col min="1" max="1" width="42" customWidth="1"/>
    <col min="2" max="2" width="10" customWidth="1"/>
  </cols>
  <sheetData>
    <row r="1" spans="1:2" ht="18" x14ac:dyDescent="0.25">
      <c r="A1" s="2" t="s">
        <v>169</v>
      </c>
    </row>
    <row r="2" spans="1:2" x14ac:dyDescent="0.25">
      <c r="A2" s="3" t="s">
        <v>170</v>
      </c>
    </row>
    <row r="4" spans="1:2" x14ac:dyDescent="0.25">
      <c r="A4" s="4" t="s">
        <v>171</v>
      </c>
      <c r="B4" s="4" t="s">
        <v>172</v>
      </c>
    </row>
    <row r="5" spans="1:2" x14ac:dyDescent="0.25">
      <c r="A5" s="5" t="s">
        <v>50</v>
      </c>
      <c r="B5" s="18">
        <v>4</v>
      </c>
    </row>
    <row r="6" spans="1:2" x14ac:dyDescent="0.25">
      <c r="A6" s="5" t="s">
        <v>63</v>
      </c>
      <c r="B6" s="18">
        <v>3</v>
      </c>
    </row>
    <row r="7" spans="1:2" x14ac:dyDescent="0.25">
      <c r="A7" s="5" t="s">
        <v>173</v>
      </c>
      <c r="B7" s="18">
        <v>2</v>
      </c>
    </row>
    <row r="8" spans="1:2" x14ac:dyDescent="0.25">
      <c r="A8" s="5" t="s">
        <v>174</v>
      </c>
      <c r="B8" s="18">
        <v>1</v>
      </c>
    </row>
    <row r="9" spans="1:2" x14ac:dyDescent="0.25">
      <c r="A9" s="5" t="s">
        <v>51</v>
      </c>
      <c r="B9" s="18">
        <v>4</v>
      </c>
    </row>
    <row r="10" spans="1:2" x14ac:dyDescent="0.25">
      <c r="A10" s="5" t="s">
        <v>65</v>
      </c>
      <c r="B10" s="18">
        <v>3</v>
      </c>
    </row>
    <row r="11" spans="1:2" x14ac:dyDescent="0.25">
      <c r="A11" s="5" t="s">
        <v>175</v>
      </c>
      <c r="B11" s="18">
        <v>2</v>
      </c>
    </row>
    <row r="12" spans="1:2" x14ac:dyDescent="0.25">
      <c r="A12" s="5" t="s">
        <v>176</v>
      </c>
      <c r="B12" s="18">
        <v>1</v>
      </c>
    </row>
    <row r="13" spans="1:2" x14ac:dyDescent="0.25">
      <c r="A13" s="5" t="s">
        <v>52</v>
      </c>
      <c r="B13" s="18">
        <v>4</v>
      </c>
    </row>
    <row r="14" spans="1:2" x14ac:dyDescent="0.25">
      <c r="A14" s="5" t="s">
        <v>66</v>
      </c>
      <c r="B14" s="18">
        <v>3</v>
      </c>
    </row>
    <row r="15" spans="1:2" x14ac:dyDescent="0.25">
      <c r="A15" s="5" t="s">
        <v>177</v>
      </c>
      <c r="B15" s="18">
        <v>2</v>
      </c>
    </row>
    <row r="16" spans="1:2" x14ac:dyDescent="0.25">
      <c r="A16" s="5" t="s">
        <v>178</v>
      </c>
      <c r="B16" s="18">
        <v>1</v>
      </c>
    </row>
    <row r="18" spans="1:2" ht="15" customHeight="1" x14ac:dyDescent="0.25">
      <c r="A18" s="19" t="s">
        <v>179</v>
      </c>
      <c r="B18" s="19"/>
    </row>
    <row r="19" spans="1:2" x14ac:dyDescent="0.25">
      <c r="A19" s="19"/>
      <c r="B19" s="19"/>
    </row>
    <row r="20" spans="1:2" x14ac:dyDescent="0.25">
      <c r="A20" s="19"/>
      <c r="B20" s="19"/>
    </row>
    <row r="21" spans="1:2" x14ac:dyDescent="0.25">
      <c r="A21" s="19"/>
      <c r="B21" s="19"/>
    </row>
  </sheetData>
  <mergeCells count="1">
    <mergeCell ref="A18:B21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survey</vt:lpstr>
      <vt:lpstr>Tabulación</vt:lpstr>
      <vt:lpstr>Estadística</vt:lpstr>
      <vt:lpstr>Frecuencias</vt:lpstr>
      <vt:lpstr>Gráficos</vt:lpstr>
      <vt:lpstr>Escalas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Mabel Ayala</dc:creator>
  <dc:description/>
  <cp:lastModifiedBy>Jose Eduardo del Valle Granados</cp:lastModifiedBy>
  <cp:revision>1</cp:revision>
  <cp:lastPrinted>2026-10-22T20:30:11Z</cp:lastPrinted>
  <dcterms:created xsi:type="dcterms:W3CDTF">2026-10-05T17:48:31Z</dcterms:created>
  <dcterms:modified xsi:type="dcterms:W3CDTF">2026-10-22T20:34:54Z</dcterms:modified>
  <dc:language>en-US</dc:language>
</cp:coreProperties>
</file>