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D:\Secretaría de Cultura Recreación y Deporte\01. DATOS\07.ACTIVOS DE INFORMACIÓN\Identificación Riesgos en Activos\"/>
    </mc:Choice>
  </mc:AlternateContent>
  <xr:revisionPtr revIDLastSave="0" documentId="13_ncr:1_{616C8A57-FF5E-47AA-8120-563EEE2ACDAA}" xr6:coauthVersionLast="47" xr6:coauthVersionMax="47" xr10:uidLastSave="{00000000-0000-0000-0000-000000000000}"/>
  <bookViews>
    <workbookView xWindow="-120" yWindow="-120" windowWidth="29040" windowHeight="1572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91029"/>
  <pivotCaches>
    <pivotCache cacheId="16" r:id="rId11"/>
    <pivotCache cacheId="17"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1" l="1"/>
  <c r="N14" i="1"/>
  <c r="O14" i="1" s="1"/>
  <c r="P14" i="1" s="1"/>
  <c r="K14" i="1"/>
  <c r="Q14" i="1" l="1"/>
  <c r="AE14" i="1"/>
  <c r="AD14" i="1" s="1"/>
  <c r="L14" i="1"/>
  <c r="AA14" i="1" s="1"/>
  <c r="AC14" i="1" l="1"/>
  <c r="AB14" i="1"/>
  <c r="AF14" i="1" s="1"/>
  <c r="T12" i="1" l="1"/>
  <c r="T13" i="1"/>
  <c r="T15" i="1"/>
  <c r="T16" i="1"/>
  <c r="T17" i="1"/>
  <c r="T18" i="1"/>
  <c r="T19" i="1"/>
  <c r="T20" i="1"/>
  <c r="T21" i="1"/>
  <c r="T22" i="1"/>
  <c r="T23" i="1"/>
  <c r="T24" i="1"/>
  <c r="T25" i="1"/>
  <c r="T11" i="1"/>
  <c r="K11" i="1" l="1"/>
  <c r="G26" i="21"/>
  <c r="W11" i="1" l="1"/>
  <c r="L11" i="1"/>
  <c r="N19" i="1"/>
  <c r="N17" i="1"/>
  <c r="N25" i="1"/>
  <c r="N24" i="1"/>
  <c r="N23" i="1"/>
  <c r="N18" i="1"/>
  <c r="N22" i="1"/>
  <c r="N21" i="1"/>
  <c r="N15" i="1"/>
  <c r="N16" i="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25" i="1" l="1"/>
  <c r="W24" i="1"/>
  <c r="W23" i="1"/>
  <c r="W22" i="1"/>
  <c r="W21" i="1"/>
  <c r="W20" i="1"/>
  <c r="K20" i="1"/>
  <c r="L20" i="1" s="1"/>
  <c r="W19" i="1"/>
  <c r="W18" i="1"/>
  <c r="W17" i="1"/>
  <c r="W16" i="1"/>
  <c r="W15" i="1"/>
  <c r="W13" i="1"/>
  <c r="K13" i="1"/>
  <c r="L13" i="1" s="1"/>
  <c r="K12" i="1"/>
  <c r="W12" i="1"/>
  <c r="AE21" i="1" l="1"/>
  <c r="AE15" i="1"/>
  <c r="L12" i="1"/>
  <c r="AA12" i="1" s="1"/>
  <c r="AA20" i="1"/>
  <c r="AA13" i="1"/>
  <c r="AB20" i="1" l="1"/>
  <c r="AC20" i="1"/>
  <c r="AA21" i="1" s="1"/>
  <c r="AB21" i="1" s="1"/>
  <c r="AA15" i="1"/>
  <c r="AC15" i="1" s="1"/>
  <c r="AA16" i="1" s="1"/>
  <c r="AB13" i="1"/>
  <c r="AC13" i="1"/>
  <c r="AB12" i="1"/>
  <c r="AC12" i="1"/>
  <c r="AB15" i="1" l="1"/>
  <c r="AC16" i="1"/>
  <c r="AA17" i="1" s="1"/>
  <c r="AB16" i="1"/>
  <c r="AC21" i="1"/>
  <c r="AA2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7" i="1" l="1"/>
  <c r="AC17" i="1"/>
  <c r="AB22" i="1"/>
  <c r="AC22" i="1"/>
  <c r="AA23" i="1" s="1"/>
  <c r="AA18" i="1" l="1"/>
  <c r="AA19" i="1"/>
  <c r="AC23" i="1"/>
  <c r="AB23" i="1"/>
  <c r="AB19" i="1" l="1"/>
  <c r="AC19" i="1"/>
  <c r="AB18" i="1"/>
  <c r="AC18" i="1"/>
  <c r="AA24" i="1"/>
  <c r="AA25" i="1"/>
  <c r="AA11" i="1"/>
  <c r="AB11" i="1" s="1"/>
  <c r="AB25" i="1" l="1"/>
  <c r="AC25" i="1"/>
  <c r="AB24" i="1"/>
  <c r="AC24" i="1"/>
  <c r="AC11" i="1" l="1"/>
  <c r="AE22" i="1" l="1"/>
  <c r="J11" i="19" l="1"/>
  <c r="V11" i="19"/>
  <c r="AB21" i="19"/>
  <c r="P31" i="19"/>
  <c r="J31" i="19"/>
  <c r="AB41" i="19"/>
  <c r="AH41" i="19"/>
  <c r="P41" i="19"/>
  <c r="J21" i="19"/>
  <c r="AB31" i="19"/>
  <c r="AB51" i="19"/>
  <c r="P21" i="19"/>
  <c r="V41" i="19"/>
  <c r="V31" i="19"/>
  <c r="AH21" i="19"/>
  <c r="AB11" i="19"/>
  <c r="P51" i="19"/>
  <c r="V21" i="19"/>
  <c r="AH31" i="19"/>
  <c r="V51" i="19"/>
  <c r="J51" i="19"/>
  <c r="AH51" i="19"/>
  <c r="AH11" i="19"/>
  <c r="J41" i="19"/>
  <c r="P11" i="19"/>
  <c r="AD2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2" i="1"/>
  <c r="AE2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15" i="1"/>
  <c r="AE16"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D23" i="1"/>
  <c r="AE24" i="1"/>
  <c r="K35" i="19"/>
  <c r="AC25" i="19"/>
  <c r="K45" i="19"/>
  <c r="AI45" i="19"/>
  <c r="W45" i="19"/>
  <c r="Q35" i="19"/>
  <c r="K55" i="19"/>
  <c r="AC15" i="19"/>
  <c r="Q15" i="19"/>
  <c r="AC35" i="19"/>
  <c r="AI35" i="19"/>
  <c r="Q55" i="19"/>
  <c r="AI25" i="19"/>
  <c r="AF2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1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2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16" i="1"/>
  <c r="AE1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24" i="1"/>
  <c r="AE25" i="1"/>
  <c r="AD25"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AF2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17" i="1"/>
  <c r="AE18"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1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17"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2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2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18" i="1"/>
  <c r="AE19" i="1"/>
  <c r="AD1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19" i="1"/>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18" i="1"/>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1" i="1" l="1"/>
  <c r="O11" i="1" s="1"/>
  <c r="N13" i="1"/>
  <c r="O13" i="1" s="1"/>
  <c r="N12" i="1"/>
  <c r="O12" i="1" s="1"/>
  <c r="N20" i="1"/>
  <c r="O20" i="1" s="1"/>
  <c r="X6" i="18" l="1"/>
  <c r="AJ30" i="18"/>
  <c r="R22" i="18"/>
  <c r="L6" i="18"/>
  <c r="R30" i="18"/>
  <c r="X22" i="18"/>
  <c r="X38" i="18"/>
  <c r="AD38" i="18"/>
  <c r="Q12" i="1"/>
  <c r="AD22" i="18"/>
  <c r="P12" i="1"/>
  <c r="AE12" i="1" s="1"/>
  <c r="AD12"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Q13" i="1"/>
  <c r="L32" i="18"/>
  <c r="X8" i="18"/>
  <c r="X24" i="18"/>
  <c r="AJ8" i="18"/>
  <c r="P13" i="1"/>
  <c r="AE13" i="1" s="1"/>
  <c r="AD13" i="1" s="1"/>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20" i="1"/>
  <c r="P12" i="18"/>
  <c r="AH20" i="18"/>
  <c r="P44" i="18"/>
  <c r="AB12" i="18"/>
  <c r="P20" i="18"/>
  <c r="J36" i="18"/>
  <c r="P36" i="18"/>
  <c r="AB44" i="18"/>
  <c r="V44" i="18"/>
  <c r="J28" i="18"/>
  <c r="AH36" i="18"/>
  <c r="V12" i="18"/>
  <c r="V28" i="18"/>
  <c r="AH44" i="18"/>
  <c r="AB20" i="18"/>
  <c r="AB36" i="18"/>
  <c r="AH28" i="18"/>
  <c r="V36" i="18"/>
  <c r="V20" i="18"/>
  <c r="P20" i="1"/>
  <c r="AE20" i="1" s="1"/>
  <c r="AD20" i="1" s="1"/>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AB53" i="19" l="1"/>
  <c r="P53" i="19"/>
  <c r="AH53" i="19"/>
  <c r="V13" i="19"/>
  <c r="J43" i="19"/>
  <c r="P33" i="19"/>
  <c r="AB43" i="19"/>
  <c r="AH43" i="19"/>
  <c r="AH33" i="19"/>
  <c r="V33" i="19"/>
  <c r="V43" i="19"/>
  <c r="P23" i="19"/>
  <c r="AB33" i="19"/>
  <c r="P13" i="19"/>
  <c r="J13" i="19"/>
  <c r="AB13" i="19"/>
  <c r="P43" i="19"/>
  <c r="AH13" i="19"/>
  <c r="AB23" i="19"/>
  <c r="AH23" i="19"/>
  <c r="V23" i="19"/>
  <c r="J33" i="19"/>
  <c r="J23" i="19"/>
  <c r="J53" i="19"/>
  <c r="V53" i="19"/>
  <c r="P18" i="19"/>
  <c r="J48" i="19"/>
  <c r="AB8" i="19"/>
  <c r="P38" i="19"/>
  <c r="P48" i="19"/>
  <c r="AH48" i="19"/>
  <c r="AH38" i="19"/>
  <c r="J18" i="19"/>
  <c r="AH8" i="19"/>
  <c r="AH18" i="19"/>
  <c r="AB28" i="19"/>
  <c r="AH28" i="19"/>
  <c r="V48" i="19"/>
  <c r="J8" i="19"/>
  <c r="AB48" i="19"/>
  <c r="V18" i="19"/>
  <c r="J38" i="19"/>
  <c r="J28" i="19"/>
  <c r="V28" i="19"/>
  <c r="P28" i="19"/>
  <c r="V38" i="19"/>
  <c r="AB38" i="19"/>
  <c r="P8" i="19"/>
  <c r="AB18" i="19"/>
  <c r="V8" i="19"/>
  <c r="J40" i="19"/>
  <c r="J50" i="19"/>
  <c r="V40" i="19"/>
  <c r="AH20" i="19"/>
  <c r="P30" i="19"/>
  <c r="AH50" i="19"/>
  <c r="V20" i="19"/>
  <c r="V10" i="19"/>
  <c r="AH10" i="19"/>
  <c r="P20" i="19"/>
  <c r="J10" i="19"/>
  <c r="AB40" i="19"/>
  <c r="J30" i="19"/>
  <c r="V50" i="19"/>
  <c r="AF13" i="1"/>
  <c r="P50" i="19"/>
  <c r="AB10" i="19"/>
  <c r="AB20" i="19"/>
  <c r="AB30" i="19"/>
  <c r="P10" i="19"/>
  <c r="AH30" i="19"/>
  <c r="J20" i="19"/>
  <c r="AB50" i="19"/>
  <c r="AH40" i="19"/>
  <c r="P40" i="19"/>
  <c r="V30" i="19"/>
  <c r="AH7" i="19"/>
  <c r="J27" i="19"/>
  <c r="P37" i="19"/>
  <c r="V7" i="19"/>
  <c r="AB17" i="19"/>
  <c r="P47" i="19"/>
  <c r="AB47" i="19"/>
  <c r="AB27" i="19"/>
  <c r="AH37" i="19"/>
  <c r="J7" i="19"/>
  <c r="P27" i="19"/>
  <c r="V37" i="19"/>
  <c r="P7" i="19"/>
  <c r="AB37" i="19"/>
  <c r="J17" i="19"/>
  <c r="V27" i="19"/>
  <c r="V47" i="19"/>
  <c r="AB7" i="19"/>
  <c r="AH17" i="19"/>
  <c r="J37" i="19"/>
  <c r="P17" i="19"/>
  <c r="AH47" i="19"/>
  <c r="J47" i="19"/>
  <c r="AF12" i="1"/>
  <c r="V17" i="19"/>
  <c r="AH27" i="19"/>
  <c r="AD11" i="1"/>
  <c r="P16" i="19" s="1"/>
  <c r="V25" i="19"/>
  <c r="V45" i="19"/>
  <c r="J15" i="19"/>
  <c r="AB45" i="19"/>
  <c r="AH25" i="19"/>
  <c r="AH55" i="19"/>
  <c r="AB15" i="19"/>
  <c r="P15" i="19"/>
  <c r="P45" i="19"/>
  <c r="V15" i="19"/>
  <c r="J35" i="19"/>
  <c r="AH45" i="19"/>
  <c r="J25" i="19"/>
  <c r="AB35" i="19"/>
  <c r="AH15" i="19"/>
  <c r="V35" i="19"/>
  <c r="J55" i="19"/>
  <c r="AB55" i="19"/>
  <c r="AF20" i="1"/>
  <c r="AB25" i="19"/>
  <c r="AH35" i="19"/>
  <c r="P55" i="19"/>
  <c r="J45" i="19"/>
  <c r="P25" i="19"/>
  <c r="P35" i="19"/>
  <c r="V55" i="19"/>
  <c r="V36" i="19" l="1"/>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Q6" i="19"/>
  <c r="K6" i="19"/>
  <c r="Q16" i="19"/>
  <c r="Q36" i="19"/>
  <c r="AC6" i="19"/>
  <c r="AI6" i="19"/>
  <c r="AI16" i="19"/>
  <c r="W6" i="19"/>
  <c r="AI26" i="19"/>
  <c r="W26" i="19"/>
  <c r="K26" i="19"/>
  <c r="W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User</author>
  </authors>
  <commentList>
    <comment ref="D6" authorId="0" shapeId="0" xr:uid="{00000000-0006-0000-0100-000001000000}">
      <text>
        <r>
          <rPr>
            <b/>
            <sz val="9"/>
            <color indexed="81"/>
            <rFont val="Tahoma"/>
            <family val="2"/>
          </rPr>
          <t>Traer la Información de la caracterización del proceso.</t>
        </r>
      </text>
    </comment>
    <comment ref="D7" authorId="0" shapeId="0" xr:uid="{00000000-0006-0000-0100-000002000000}">
      <text>
        <r>
          <rPr>
            <b/>
            <sz val="9"/>
            <color indexed="81"/>
            <rFont val="Tahoma"/>
            <family val="2"/>
          </rPr>
          <t>Traer la Información de la caracterización del proceso.</t>
        </r>
        <r>
          <rPr>
            <sz val="9"/>
            <color indexed="81"/>
            <rFont val="Tahoma"/>
            <family val="2"/>
          </rPr>
          <t xml:space="preserve">
</t>
        </r>
      </text>
    </comment>
    <comment ref="A9" authorId="0" shapeId="0" xr:uid="{00000000-0006-0000-0100-000003000000}">
      <text>
        <r>
          <rPr>
            <b/>
            <sz val="9"/>
            <color indexed="81"/>
            <rFont val="Tahoma"/>
            <family val="2"/>
          </rPr>
          <t>Número consecutivo de los riesgos que se identifican.</t>
        </r>
        <r>
          <rPr>
            <sz val="9"/>
            <color indexed="81"/>
            <rFont val="Tahoma"/>
            <family val="2"/>
          </rPr>
          <t xml:space="preserve">
</t>
        </r>
      </text>
    </comment>
    <comment ref="B9" authorId="0" shapeId="0" xr:uid="{00000000-0006-0000-0100-000004000000}">
      <text>
        <r>
          <rPr>
            <b/>
            <sz val="9"/>
            <color indexed="81"/>
            <rFont val="Tahoma"/>
            <family val="2"/>
          </rPr>
          <t>Consulte su matriz de activos de información.</t>
        </r>
      </text>
    </comment>
    <comment ref="C9" authorId="1" shapeId="0" xr:uid="{00000000-0006-0000-0100-000005000000}">
      <text>
        <r>
          <rPr>
            <b/>
            <sz val="9"/>
            <color indexed="81"/>
            <rFont val="Tahoma"/>
            <family val="2"/>
          </rPr>
          <t>Consulte su matriz de activos de información.</t>
        </r>
      </text>
    </comment>
    <comment ref="E9" authorId="0" shapeId="0" xr:uid="{00000000-0006-0000-0100-000006000000}">
      <text>
        <r>
          <rPr>
            <b/>
            <sz val="9"/>
            <color indexed="81"/>
            <rFont val="Tahoma"/>
            <family val="2"/>
          </rPr>
          <t>En el manual de gestión de riesgos de seguridad de la información, encontrará sugerencias de AMENAZAS que puede usar o ajustar según se requiera.</t>
        </r>
      </text>
    </comment>
    <comment ref="F9" authorId="0" shapeId="0" xr:uid="{00000000-0006-0000-0100-00000700000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xr:uid="{00000000-0006-0000-0100-00000800000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<sst xmlns="http://schemas.openxmlformats.org/spreadsheetml/2006/main" count="483" uniqueCount="317">
  <si>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</si>
  <si>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</si>
  <si>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</si>
  <si>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</si>
  <si>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</si>
  <si>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</si>
  <si>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</si>
  <si>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</si>
  <si>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</si>
  <si>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</si>
  <si>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</si>
  <si>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</si>
  <si>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</si>
  <si>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</si>
  <si>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</si>
  <si>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</si>
  <si>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</si>
  <si>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</si>
  <si>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</si>
  <si>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</si>
  <si>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</si>
  <si>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</si>
  <si>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</si>
  <si>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</si>
  <si>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</si>
  <si>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</si>
  <si>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</si>
  <si>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</si>
  <si>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</si>
  <si>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</si>
  <si>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</si>
  <si>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</si>
  <si>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</si>
  <si>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</si>
  <si>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</si>
  <si>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</si>
  <si>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</si>
  <si>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</si>
  <si>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</si>
  <si>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</si>
  <si>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</si>
  <si>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</si>
  <si>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</si>
  <si>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</si>
  <si>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</si>
  <si>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</si>
  <si>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</si>
  <si>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</si>
  <si>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</si>
  <si>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</si>
  <si>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</si>
  <si>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</si>
  <si>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</si>
  <si>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</si>
  <si>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</si>
  <si>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</si>
  <si>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</si>
  <si>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</si>
  <si>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</si>
  <si>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</si>
  <si>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</si>
  <si>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</si>
  <si>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</si>
  <si>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</si>
  <si>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</si>
  <si>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</si>
  <si>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</si>
  <si>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</si>
  <si>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</si>
  <si>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</si>
  <si>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</si>
  <si>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</si>
  <si>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</si>
  <si>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</si>
  <si>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</si>
  <si>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</si>
  <si>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</si>
  <si>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</si>
  <si>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</si>
  <si>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</si>
  <si>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</si>
  <si>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</si>
  <si>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</si>
  <si>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</si>
  <si>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</si>
  <si>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</si>
  <si>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</si>
  <si>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</si>
  <si>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</si>
  <si>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</si>
  <si>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</si>
  <si>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</si>
  <si>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</si>
  <si>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</si>
  <si>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</si>
  <si>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</si>
  <si>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</si>
  <si>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</si>
  <si>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</si>
  <si>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</si>
  <si>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</si>
  <si>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</si>
  <si>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</si>
  <si>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</si>
  <si>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</si>
  <si>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</si>
  <si>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</si>
  <si>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</si>
  <si>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</si>
  <si>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</si>
  <si>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</si>
  <si>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</si>
  <si>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</si>
  <si>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</si>
  <si>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</si>
  <si>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</si>
  <si>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</si>
  <si>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</si>
  <si>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</si>
  <si>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</si>
  <si>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</si>
  <si>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</si>
  <si>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</si>
  <si>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</si>
  <si>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</si>
  <si>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</si>
  <si>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</si>
  <si>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</si>
  <si>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</si>
  <si>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</si>
  <si>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</si>
  <si>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</si>
  <si>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</si>
  <si>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</si>
  <si>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</si>
  <si>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</si>
  <si>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</si>
  <si>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</si>
  <si>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</si>
  <si>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</si>
  <si>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</si>
  <si>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</si>
  <si>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</si>
  <si>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</si>
  <si>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</si>
  <si>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</si>
  <si>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</si>
  <si>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</si>
  <si>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</si>
  <si>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</si>
  <si>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</si>
  <si>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</si>
  <si>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</si>
  <si>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</si>
  <si>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</si>
  <si>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</si>
  <si>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</si>
  <si>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</si>
  <si>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</si>
  <si>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</si>
  <si>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</si>
  <si>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</si>
  <si>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</si>
  <si>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</si>
  <si>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</si>
  <si>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</si>
  <si>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</si>
  <si>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</si>
  <si>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</si>
  <si>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</si>
  <si>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</si>
  <si>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</si>
  <si>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</si>
  <si>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</si>
  <si>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</si>
  <si>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</si>
  <si>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</si>
  <si>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</si>
  <si>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</si>
  <si>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</si>
  <si>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</si>
  <si>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</si>
  <si>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</si>
  <si>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</si>
  <si>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</si>
  <si>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</si>
  <si>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</si>
  <si>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</si>
  <si>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</si>
  <si>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</si>
  <si>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</si>
  <si>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</si>
  <si>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</si>
  <si>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</si>
  <si>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</si>
  <si>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</si>
  <si>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</si>
  <si>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</si>
  <si>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</si>
  <si>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</si>
  <si>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</si>
  <si>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</si>
  <si>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</si>
  <si>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</si>
  <si>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</si>
  <si>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</si>
  <si>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</si>
  <si>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</si>
  <si>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</si>
  <si>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</si>
  <si>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</si>
  <si>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</si>
  <si>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</si>
  <si>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</si>
  <si>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</si>
  <si>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</si>
  <si>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</si>
  <si>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</si>
  <si>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</si>
  <si>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</si>
  <si>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</si>
  <si>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</si>
  <si>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</si>
  <si>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</si>
  <si>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</si>
  <si>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</si>
  <si>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</si>
  <si>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</si>
  <si>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</si>
  <si>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</si>
  <si>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</si>
  <si>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</si>
  <si>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</si>
  <si>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</si>
  <si>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</si>
  <si>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</si>
  <si>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</si>
  <si>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</si>
  <si>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</si>
  <si>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</si>
  <si>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</si>
  <si>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</si>
  <si>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</si>
  <si>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</si>
  <si>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</si>
  <si>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</si>
  <si>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</si>
  <si>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</si>
  <si>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</si>
  <si>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</si>
  <si>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</si>
  <si>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</si>
  <si>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</si>
  <si>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</si>
  <si>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</si>
  <si>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</si>
  <si>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</si>
  <si>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</si>
  <si>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</si>
  <si>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</si>
  <si>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</si>
  <si>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</si>
  <si>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</si>
  <si>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</si>
  <si>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</si>
  <si>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</si>
  <si>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</si>
  <si>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</si>
  <si>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</si>
  <si>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</si>
  <si>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</si>
  <si>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</si>
  <si>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</si>
  <si>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</si>
  <si>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</si>
  <si>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</si>
  <si>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</si>
  <si>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</si>
  <si>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</si>
  <si>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</si>
  <si>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</si>
  <si>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</si>
  <si>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</si>
  <si>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</si>
  <si>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</si>
  <si>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</si>
  <si>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</si>
  <si>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</si>
  <si>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</si>
  <si>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</si>
  <si>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</si>
  <si>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</si>
  <si>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</si>
  <si>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</si>
  <si>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</si>
  <si>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</si>
  <si>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</si>
  <si>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Inicia desde la definición de estrategias que fomenten las
prácticas artísticas, culturales, recreativas y deportivas para el fortalecimiento del sector cultura, recreación y deporte y finaliza con el seguimiento del cumplimiento de las estrategias.</t>
  </si>
  <si>
    <t>PARTICIPANTES PROGRAMAS FOMENTO</t>
  </si>
  <si>
    <t>APLICATIVO SISTEMA DE INFORMACION CONVOVOCATORIAS PROGRAMAS DE FOMENTO SECTORIAL</t>
  </si>
  <si>
    <t>Información no actualizada o incorrecta (Registros duplicados con
información inconsistente o con campos de datos incorrectos).</t>
  </si>
  <si>
    <t>Intermitencia en calidad y disponibilidad de los servicios de internet de la entidad</t>
  </si>
  <si>
    <t>Fallas tecnicas en el servidor del aplicativo</t>
  </si>
  <si>
    <t>Reportar la falla presentada  por parte del profesional designado y realizar seguimiento su solución</t>
  </si>
  <si>
    <t>Posibilidad de perdida de integridad de la información en las bases de datos de los programas de fomento por fallas en la validación del información.</t>
  </si>
  <si>
    <t>Perdida de integridad de la información que reposa en el aplicativo Orfeo</t>
  </si>
  <si>
    <t>Posibilidad de perdida de integridad de la  información por fallas tecnicas en el servidor donde reposa la información.</t>
  </si>
  <si>
    <t>El profesional designado por la Dirección de Fomento y responsable de la administración del sistema de convocatorias realizará de manera anual el seguimiento y validación de los campos que en este se diligencian para verificar la calidad de la información que allí reposa.</t>
  </si>
  <si>
    <t>ACTAS DE COMITE DE FOMENTO 
CONVOCATORIAS DEL PROGRAMA DISTRITAL DE ESTIMULOS</t>
  </si>
  <si>
    <t>Indisponibilidad temporal del Aplicativo de Convocatorias</t>
  </si>
  <si>
    <t>Fallas en la plataforma tecnológica para control y validación de los campos
que registran información de datos personales.</t>
  </si>
  <si>
    <t>Perdida de integridad de la información que reposa en el Aplicativo de Convocatorias</t>
  </si>
  <si>
    <t>Falta de mantenimiento preventivo</t>
  </si>
  <si>
    <t>Posibilidad de perdida de integridad de la información que reposa en el aplicativo de convocatorias que debido a falta de mantenimieto preventivo del aplicativo</t>
  </si>
  <si>
    <t>Posibilidad de perdida de la disponibilidad del sistema de convocatorias que debido a intermitencia en el servicio de internet</t>
  </si>
  <si>
    <t>Solicitar soporte tecnico a la mesa de servicios y realizar seguimiento a la solictud y su solución.</t>
  </si>
  <si>
    <t xml:space="preserve">El profesional designado por la entidad valida la realización del mantenimiento del aplicativo.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</si>
</sst>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3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1" fillId="0" borderId="4"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25" fillId="22" borderId="6"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4" fillId="22" borderId="2" xfId="0" applyFont="1" applyFill="1" applyBorder="1" applyAlignment="1">
      <alignment horizontal="center" vertical="center" textRotation="90" wrapText="1"/>
    </xf>
    <xf numFmtId="0" fontId="4" fillId="22" borderId="2"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4" fillId="22" borderId="4" xfId="0" applyFont="1" applyFill="1" applyBorder="1" applyAlignment="1">
      <alignment horizontal="center"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3" borderId="0" xfId="0" applyFont="1" applyFill="1" applyAlignment="1">
      <alignment horizontal="left" vertical="center"/>
    </xf>
    <xf numFmtId="0" fontId="26" fillId="22" borderId="28" xfId="0" applyFont="1" applyFill="1" applyBorder="1" applyAlignment="1">
      <alignment horizontal="center" vertical="center"/>
    </xf>
    <xf numFmtId="0" fontId="26" fillId="22" borderId="29" xfId="0" applyFont="1" applyFill="1" applyBorder="1" applyAlignment="1">
      <alignment horizontal="center" vertical="center"/>
    </xf>
    <xf numFmtId="0" fontId="26" fillId="22" borderId="30" xfId="0" applyFont="1" applyFill="1" applyBorder="1" applyAlignment="1">
      <alignment horizontal="center" vertical="center"/>
    </xf>
    <xf numFmtId="0" fontId="26" fillId="22" borderId="3" xfId="0" applyFont="1" applyFill="1" applyBorder="1" applyAlignment="1">
      <alignment horizontal="center" vertical="center"/>
    </xf>
    <xf numFmtId="0" fontId="26" fillId="22" borderId="31" xfId="0" applyFont="1" applyFill="1" applyBorder="1" applyAlignment="1">
      <alignment horizontal="center" vertical="center"/>
    </xf>
    <xf numFmtId="0" fontId="26" fillId="22" borderId="32" xfId="0" applyFont="1" applyFill="1" applyBorder="1" applyAlignment="1">
      <alignment horizontal="center" vertical="center"/>
    </xf>
    <xf numFmtId="0" fontId="25" fillId="22" borderId="6"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27" fillId="22" borderId="4" xfId="0" applyFont="1" applyFill="1" applyBorder="1" applyAlignment="1">
      <alignment horizontal="center" vertical="center" textRotation="90"/>
    </xf>
    <xf numFmtId="0" fontId="27" fillId="22" borderId="5" xfId="0" applyFont="1" applyFill="1" applyBorder="1" applyAlignment="1">
      <alignment horizontal="center" vertical="center" textRotation="90"/>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cellXfs>
  <cellStyles count="6">
    <cellStyle name="Énfasis6" xfId="5" builtinId="49"/>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00000000-000A-0000-FFFF-FFFF01000000}">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6"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Dinámica6" cacheId="1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0" dataDxfId="29">
  <autoFilter ref="B209:C219" xr:uid="{00000000-0009-0000-0100-000001000000}"/>
  <tableColumns count="2">
    <tableColumn id="1" xr3:uid="{00000000-0010-0000-0000-000001000000}" name="Criterios" dataDxfId="28"/>
    <tableColumn id="2" xr3:uid="{00000000-0010-0000-0000-000002000000}" name="Subcriterios"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5" displayName="Tabla5" ref="B228:C235" totalsRowShown="0" dataDxfId="26">
  <autoFilter ref="B228:C235" xr:uid="{00000000-0009-0000-0100-000005000000}"/>
  <tableColumns count="2">
    <tableColumn id="1" xr3:uid="{00000000-0010-0000-0100-000001000000}" name="Criterios" dataDxfId="25"/>
    <tableColumn id="2" xr3:uid="{00000000-0010-0000-0100-000002000000}" name="Subcriterios" dataDxfId="2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25" zoomScale="110" zoomScaleNormal="110" workbookViewId="0">
      <selection activeCell="E31" sqref="E31:F31"/>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82" t="s">
        <v>148</v>
      </c>
      <c r="C2" s="183"/>
      <c r="D2" s="183"/>
      <c r="E2" s="183"/>
      <c r="F2" s="183"/>
      <c r="G2" s="183"/>
      <c r="H2" s="184"/>
    </row>
    <row r="3" spans="2:8" x14ac:dyDescent="0.25">
      <c r="B3" s="83"/>
      <c r="C3" s="84"/>
      <c r="D3" s="84"/>
      <c r="E3" s="84"/>
      <c r="F3" s="84"/>
      <c r="G3" s="84"/>
      <c r="H3" s="85"/>
    </row>
    <row r="4" spans="2:8" ht="63" customHeight="1" x14ac:dyDescent="0.25">
      <c r="B4" s="185" t="s">
        <v>172</v>
      </c>
      <c r="C4" s="186"/>
      <c r="D4" s="186"/>
      <c r="E4" s="186"/>
      <c r="F4" s="186"/>
      <c r="G4" s="186"/>
      <c r="H4" s="187"/>
    </row>
    <row r="5" spans="2:8" ht="63" customHeight="1" x14ac:dyDescent="0.25">
      <c r="B5" s="188"/>
      <c r="C5" s="189"/>
      <c r="D5" s="189"/>
      <c r="E5" s="189"/>
      <c r="F5" s="189"/>
      <c r="G5" s="189"/>
      <c r="H5" s="190"/>
    </row>
    <row r="6" spans="2:8" ht="16.5" x14ac:dyDescent="0.25">
      <c r="B6" s="191" t="s">
        <v>146</v>
      </c>
      <c r="C6" s="192"/>
      <c r="D6" s="192"/>
      <c r="E6" s="192"/>
      <c r="F6" s="192"/>
      <c r="G6" s="192"/>
      <c r="H6" s="193"/>
    </row>
    <row r="7" spans="2:8" ht="95.25" customHeight="1" x14ac:dyDescent="0.25">
      <c r="B7" s="201" t="s">
        <v>150</v>
      </c>
      <c r="C7" s="202"/>
      <c r="D7" s="202"/>
      <c r="E7" s="202"/>
      <c r="F7" s="202"/>
      <c r="G7" s="202"/>
      <c r="H7" s="203"/>
    </row>
    <row r="8" spans="2:8" ht="16.5" x14ac:dyDescent="0.25">
      <c r="B8" s="119"/>
      <c r="C8" s="120"/>
      <c r="D8" s="120"/>
      <c r="E8" s="120"/>
      <c r="F8" s="120"/>
      <c r="G8" s="120"/>
      <c r="H8" s="121"/>
    </row>
    <row r="9" spans="2:8" ht="16.5" customHeight="1" x14ac:dyDescent="0.25">
      <c r="B9" s="194" t="s">
        <v>165</v>
      </c>
      <c r="C9" s="195"/>
      <c r="D9" s="195"/>
      <c r="E9" s="195"/>
      <c r="F9" s="195"/>
      <c r="G9" s="195"/>
      <c r="H9" s="196"/>
    </row>
    <row r="10" spans="2:8" ht="44.45" customHeight="1" x14ac:dyDescent="0.25">
      <c r="B10" s="194"/>
      <c r="C10" s="195"/>
      <c r="D10" s="195"/>
      <c r="E10" s="195"/>
      <c r="F10" s="195"/>
      <c r="G10" s="195"/>
      <c r="H10" s="196"/>
    </row>
    <row r="11" spans="2:8" ht="15.75" thickBot="1" x14ac:dyDescent="0.3">
      <c r="B11" s="108"/>
      <c r="C11" s="111"/>
      <c r="D11" s="116"/>
      <c r="E11" s="117"/>
      <c r="F11" s="117"/>
      <c r="G11" s="118"/>
      <c r="H11" s="112"/>
    </row>
    <row r="12" spans="2:8" ht="15.75" thickTop="1" x14ac:dyDescent="0.25">
      <c r="B12" s="108"/>
      <c r="C12" s="197" t="s">
        <v>147</v>
      </c>
      <c r="D12" s="198"/>
      <c r="E12" s="199" t="s">
        <v>166</v>
      </c>
      <c r="F12" s="200"/>
      <c r="G12" s="111"/>
      <c r="H12" s="112"/>
    </row>
    <row r="13" spans="2:8" ht="35.450000000000003" customHeight="1" x14ac:dyDescent="0.25">
      <c r="B13" s="108"/>
      <c r="C13" s="204" t="s">
        <v>162</v>
      </c>
      <c r="D13" s="205"/>
      <c r="E13" s="206" t="s">
        <v>219</v>
      </c>
      <c r="F13" s="207"/>
      <c r="G13" s="111"/>
      <c r="H13" s="112"/>
    </row>
    <row r="14" spans="2:8" ht="35.450000000000003" customHeight="1" x14ac:dyDescent="0.25">
      <c r="B14" s="108"/>
      <c r="C14" s="204" t="s">
        <v>218</v>
      </c>
      <c r="D14" s="205"/>
      <c r="E14" s="206" t="s">
        <v>220</v>
      </c>
      <c r="F14" s="207"/>
      <c r="G14" s="111"/>
      <c r="H14" s="112"/>
    </row>
    <row r="15" spans="2:8" ht="25.9" customHeight="1" x14ac:dyDescent="0.25">
      <c r="B15" s="108"/>
      <c r="C15" s="204" t="s">
        <v>163</v>
      </c>
      <c r="D15" s="205"/>
      <c r="E15" s="206" t="s">
        <v>285</v>
      </c>
      <c r="F15" s="207"/>
      <c r="G15" s="111"/>
      <c r="H15" s="112"/>
    </row>
    <row r="16" spans="2:8" ht="25.15" customHeight="1" x14ac:dyDescent="0.25">
      <c r="B16" s="108"/>
      <c r="C16" s="204" t="s">
        <v>164</v>
      </c>
      <c r="D16" s="205"/>
      <c r="E16" s="206" t="s">
        <v>286</v>
      </c>
      <c r="F16" s="207"/>
      <c r="G16" s="111"/>
      <c r="H16" s="112"/>
    </row>
    <row r="17" spans="2:8" ht="21.2" customHeight="1" x14ac:dyDescent="0.25">
      <c r="B17" s="108"/>
      <c r="C17" s="204" t="s">
        <v>149</v>
      </c>
      <c r="D17" s="205"/>
      <c r="E17" s="206" t="s">
        <v>221</v>
      </c>
      <c r="F17" s="207"/>
      <c r="G17" s="111"/>
      <c r="H17" s="112"/>
    </row>
    <row r="18" spans="2:8" ht="83.45" customHeight="1" x14ac:dyDescent="0.25">
      <c r="B18" s="108"/>
      <c r="C18" s="208" t="s">
        <v>183</v>
      </c>
      <c r="D18" s="209"/>
      <c r="E18" s="180" t="s">
        <v>222</v>
      </c>
      <c r="F18" s="181"/>
      <c r="G18" s="111"/>
      <c r="H18" s="112"/>
    </row>
    <row r="19" spans="2:8" ht="83.45" customHeight="1" x14ac:dyDescent="0.25">
      <c r="B19" s="108"/>
      <c r="C19" s="146" t="s">
        <v>294</v>
      </c>
      <c r="D19" s="147"/>
      <c r="E19" s="180" t="s">
        <v>295</v>
      </c>
      <c r="F19" s="181"/>
      <c r="G19" s="111"/>
      <c r="H19" s="112"/>
    </row>
    <row r="20" spans="2:8" ht="34.5" customHeight="1" x14ac:dyDescent="0.25">
      <c r="B20" s="108"/>
      <c r="C20" s="208" t="s">
        <v>2</v>
      </c>
      <c r="D20" s="209"/>
      <c r="E20" s="180" t="s">
        <v>223</v>
      </c>
      <c r="F20" s="181"/>
      <c r="G20" s="111"/>
      <c r="H20" s="112"/>
    </row>
    <row r="21" spans="2:8" ht="87" customHeight="1" x14ac:dyDescent="0.25">
      <c r="B21" s="108"/>
      <c r="C21" s="210" t="s">
        <v>180</v>
      </c>
      <c r="D21" s="211"/>
      <c r="E21" s="180" t="s">
        <v>287</v>
      </c>
      <c r="F21" s="181"/>
      <c r="G21" s="111"/>
      <c r="H21" s="112"/>
    </row>
    <row r="22" spans="2:8" ht="103.35" customHeight="1" x14ac:dyDescent="0.25">
      <c r="B22" s="108"/>
      <c r="C22" s="210" t="s">
        <v>181</v>
      </c>
      <c r="D22" s="211"/>
      <c r="E22" s="180" t="s">
        <v>288</v>
      </c>
      <c r="F22" s="181"/>
      <c r="G22" s="111"/>
      <c r="H22" s="112"/>
    </row>
    <row r="23" spans="2:8" ht="72.75" customHeight="1" x14ac:dyDescent="0.25">
      <c r="B23" s="108"/>
      <c r="C23" s="210" t="s">
        <v>191</v>
      </c>
      <c r="D23" s="211"/>
      <c r="E23" s="180" t="s">
        <v>289</v>
      </c>
      <c r="F23" s="181"/>
      <c r="G23" s="111"/>
      <c r="H23" s="112"/>
    </row>
    <row r="24" spans="2:8" ht="72.75" customHeight="1" x14ac:dyDescent="0.25">
      <c r="B24" s="108"/>
      <c r="C24" s="210" t="s">
        <v>1</v>
      </c>
      <c r="D24" s="211"/>
      <c r="E24" s="180" t="s">
        <v>224</v>
      </c>
      <c r="F24" s="181"/>
      <c r="G24" s="111"/>
      <c r="H24" s="112"/>
    </row>
    <row r="25" spans="2:8" ht="85.7" customHeight="1" x14ac:dyDescent="0.25">
      <c r="B25" s="108"/>
      <c r="C25" s="210" t="s">
        <v>48</v>
      </c>
      <c r="D25" s="211"/>
      <c r="E25" s="180" t="s">
        <v>293</v>
      </c>
      <c r="F25" s="181"/>
      <c r="G25" s="111"/>
      <c r="H25" s="112"/>
    </row>
    <row r="26" spans="2:8" ht="106.15" customHeight="1" x14ac:dyDescent="0.25">
      <c r="B26" s="108"/>
      <c r="C26" s="210" t="s">
        <v>151</v>
      </c>
      <c r="D26" s="211"/>
      <c r="E26" s="180" t="s">
        <v>290</v>
      </c>
      <c r="F26" s="181"/>
      <c r="G26" s="111"/>
      <c r="H26" s="112"/>
    </row>
    <row r="27" spans="2:8" ht="87" customHeight="1" x14ac:dyDescent="0.25">
      <c r="B27" s="108"/>
      <c r="C27" s="208" t="s">
        <v>152</v>
      </c>
      <c r="D27" s="209"/>
      <c r="E27" s="180" t="s">
        <v>291</v>
      </c>
      <c r="F27" s="181"/>
      <c r="G27" s="111"/>
      <c r="H27" s="112"/>
    </row>
    <row r="28" spans="2:8" ht="42" customHeight="1" x14ac:dyDescent="0.25">
      <c r="B28" s="108"/>
      <c r="C28" s="208" t="s">
        <v>46</v>
      </c>
      <c r="D28" s="209"/>
      <c r="E28" s="180" t="s">
        <v>153</v>
      </c>
      <c r="F28" s="181"/>
      <c r="G28" s="111"/>
      <c r="H28" s="112"/>
    </row>
    <row r="29" spans="2:8" ht="30.6" customHeight="1" x14ac:dyDescent="0.25">
      <c r="B29" s="108"/>
      <c r="C29" s="208" t="s">
        <v>10</v>
      </c>
      <c r="D29" s="209"/>
      <c r="E29" s="180" t="s">
        <v>225</v>
      </c>
      <c r="F29" s="181"/>
      <c r="G29" s="111"/>
      <c r="H29" s="112"/>
    </row>
    <row r="30" spans="2:8" ht="59.25" customHeight="1" x14ac:dyDescent="0.25">
      <c r="B30" s="108"/>
      <c r="C30" s="208" t="s">
        <v>145</v>
      </c>
      <c r="D30" s="209"/>
      <c r="E30" s="180" t="s">
        <v>154</v>
      </c>
      <c r="F30" s="181"/>
      <c r="G30" s="111"/>
      <c r="H30" s="112"/>
    </row>
    <row r="31" spans="2:8" ht="27.75" customHeight="1" x14ac:dyDescent="0.25">
      <c r="B31" s="108"/>
      <c r="C31" s="208" t="s">
        <v>11</v>
      </c>
      <c r="D31" s="209"/>
      <c r="E31" s="180" t="s">
        <v>226</v>
      </c>
      <c r="F31" s="181"/>
      <c r="G31" s="111"/>
      <c r="H31" s="112"/>
    </row>
    <row r="32" spans="2:8" ht="41.45" customHeight="1" x14ac:dyDescent="0.25">
      <c r="B32" s="108"/>
      <c r="C32" s="208" t="s">
        <v>155</v>
      </c>
      <c r="D32" s="209"/>
      <c r="E32" s="180" t="s">
        <v>227</v>
      </c>
      <c r="F32" s="181"/>
      <c r="G32" s="111"/>
      <c r="H32" s="112"/>
    </row>
    <row r="33" spans="2:8" ht="35.450000000000003" customHeight="1" x14ac:dyDescent="0.25">
      <c r="B33" s="108"/>
      <c r="C33" s="208" t="s">
        <v>156</v>
      </c>
      <c r="D33" s="209"/>
      <c r="E33" s="180" t="s">
        <v>228</v>
      </c>
      <c r="F33" s="181"/>
      <c r="G33" s="111"/>
      <c r="H33" s="112"/>
    </row>
    <row r="34" spans="2:8" ht="30.2" customHeight="1" x14ac:dyDescent="0.25">
      <c r="B34" s="108"/>
      <c r="C34" s="208" t="s">
        <v>157</v>
      </c>
      <c r="D34" s="209"/>
      <c r="E34" s="180" t="s">
        <v>229</v>
      </c>
      <c r="F34" s="181"/>
      <c r="G34" s="111"/>
      <c r="H34" s="112"/>
    </row>
    <row r="35" spans="2:8" ht="35.450000000000003" customHeight="1" x14ac:dyDescent="0.25">
      <c r="B35" s="108"/>
      <c r="C35" s="208" t="s">
        <v>158</v>
      </c>
      <c r="D35" s="209"/>
      <c r="E35" s="180" t="s">
        <v>230</v>
      </c>
      <c r="F35" s="181"/>
      <c r="G35" s="111"/>
      <c r="H35" s="112"/>
    </row>
    <row r="36" spans="2:8" ht="31.7" customHeight="1" x14ac:dyDescent="0.25">
      <c r="B36" s="108"/>
      <c r="C36" s="208" t="s">
        <v>159</v>
      </c>
      <c r="D36" s="209"/>
      <c r="E36" s="180" t="s">
        <v>231</v>
      </c>
      <c r="F36" s="181"/>
      <c r="G36" s="111"/>
      <c r="H36" s="112"/>
    </row>
    <row r="37" spans="2:8" ht="35.450000000000003" customHeight="1" x14ac:dyDescent="0.25">
      <c r="B37" s="108"/>
      <c r="C37" s="208" t="s">
        <v>160</v>
      </c>
      <c r="D37" s="209"/>
      <c r="E37" s="180" t="s">
        <v>232</v>
      </c>
      <c r="F37" s="181"/>
      <c r="G37" s="111"/>
      <c r="H37" s="112"/>
    </row>
    <row r="38" spans="2:8" ht="101.45" customHeight="1" x14ac:dyDescent="0.25">
      <c r="B38" s="108"/>
      <c r="C38" s="208" t="s">
        <v>233</v>
      </c>
      <c r="D38" s="209"/>
      <c r="E38" s="180" t="s">
        <v>234</v>
      </c>
      <c r="F38" s="181"/>
      <c r="G38" s="111"/>
      <c r="H38" s="112"/>
    </row>
    <row r="39" spans="2:8" ht="29.25" customHeight="1" x14ac:dyDescent="0.25">
      <c r="B39" s="108"/>
      <c r="C39" s="208" t="s">
        <v>28</v>
      </c>
      <c r="D39" s="209"/>
      <c r="E39" s="180" t="s">
        <v>235</v>
      </c>
      <c r="F39" s="181"/>
      <c r="G39" s="111"/>
      <c r="H39" s="112"/>
    </row>
    <row r="40" spans="2:8" ht="82.5" customHeight="1" x14ac:dyDescent="0.25">
      <c r="B40" s="108"/>
      <c r="C40" s="208" t="s">
        <v>161</v>
      </c>
      <c r="D40" s="209"/>
      <c r="E40" s="180" t="s">
        <v>236</v>
      </c>
      <c r="F40" s="181"/>
      <c r="G40" s="111"/>
      <c r="H40" s="112"/>
    </row>
    <row r="41" spans="2:8" ht="46.5" customHeight="1" x14ac:dyDescent="0.25">
      <c r="B41" s="108"/>
      <c r="C41" s="208" t="s">
        <v>38</v>
      </c>
      <c r="D41" s="209"/>
      <c r="E41" s="180" t="s">
        <v>237</v>
      </c>
      <c r="F41" s="181"/>
      <c r="G41" s="111"/>
      <c r="H41" s="112"/>
    </row>
    <row r="42" spans="2:8" ht="6.75" customHeight="1" thickBot="1" x14ac:dyDescent="0.3">
      <c r="B42" s="108"/>
      <c r="C42" s="215"/>
      <c r="D42" s="216"/>
      <c r="E42" s="217"/>
      <c r="F42" s="218"/>
      <c r="G42" s="111"/>
      <c r="H42" s="112"/>
    </row>
    <row r="43" spans="2:8" ht="15.75" thickTop="1" x14ac:dyDescent="0.25">
      <c r="B43" s="108"/>
      <c r="C43" s="109"/>
      <c r="D43" s="109"/>
      <c r="E43" s="110"/>
      <c r="F43" s="110"/>
      <c r="G43" s="111"/>
      <c r="H43" s="112"/>
    </row>
    <row r="44" spans="2:8" ht="21.2" customHeight="1" x14ac:dyDescent="0.25">
      <c r="B44" s="212" t="s">
        <v>167</v>
      </c>
      <c r="C44" s="213"/>
      <c r="D44" s="213"/>
      <c r="E44" s="213"/>
      <c r="F44" s="213"/>
      <c r="G44" s="213"/>
      <c r="H44" s="214"/>
    </row>
    <row r="45" spans="2:8" ht="20.25" customHeight="1" x14ac:dyDescent="0.25">
      <c r="B45" s="212" t="s">
        <v>168</v>
      </c>
      <c r="C45" s="213"/>
      <c r="D45" s="213"/>
      <c r="E45" s="213"/>
      <c r="F45" s="213"/>
      <c r="G45" s="213"/>
      <c r="H45" s="214"/>
    </row>
    <row r="46" spans="2:8" ht="20.25" customHeight="1" x14ac:dyDescent="0.25">
      <c r="B46" s="212" t="s">
        <v>169</v>
      </c>
      <c r="C46" s="213"/>
      <c r="D46" s="213"/>
      <c r="E46" s="213"/>
      <c r="F46" s="213"/>
      <c r="G46" s="213"/>
      <c r="H46" s="214"/>
    </row>
    <row r="47" spans="2:8" ht="20.25" customHeight="1" x14ac:dyDescent="0.25">
      <c r="B47" s="212" t="s">
        <v>170</v>
      </c>
      <c r="C47" s="213"/>
      <c r="D47" s="213"/>
      <c r="E47" s="213"/>
      <c r="F47" s="213"/>
      <c r="G47" s="213"/>
      <c r="H47" s="214"/>
    </row>
    <row r="48" spans="2:8" x14ac:dyDescent="0.25">
      <c r="B48" s="212" t="s">
        <v>171</v>
      </c>
      <c r="C48" s="213"/>
      <c r="D48" s="213"/>
      <c r="E48" s="213"/>
      <c r="F48" s="213"/>
      <c r="G48" s="213"/>
      <c r="H48" s="214"/>
    </row>
    <row r="49" spans="2:8" ht="15.75" thickBot="1" x14ac:dyDescent="0.3">
      <c r="B49" s="113"/>
      <c r="C49" s="114"/>
      <c r="D49" s="114"/>
      <c r="E49" s="114"/>
      <c r="F49" s="114"/>
      <c r="G49" s="114"/>
      <c r="H49" s="115"/>
    </row>
  </sheetData>
  <mergeCells count="7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 ref="B45:H45"/>
    <mergeCell ref="C42:D42"/>
    <mergeCell ref="E42:F42"/>
    <mergeCell ref="C41:D41"/>
    <mergeCell ref="E41:F41"/>
    <mergeCell ref="C37:D37"/>
    <mergeCell ref="B44:H44"/>
    <mergeCell ref="C34:D34"/>
    <mergeCell ref="E34:F34"/>
    <mergeCell ref="E37:F37"/>
    <mergeCell ref="C38:D38"/>
    <mergeCell ref="C39:D39"/>
    <mergeCell ref="E39:F39"/>
    <mergeCell ref="C40:D40"/>
    <mergeCell ref="E40:F4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E14:F14"/>
    <mergeCell ref="C22:D22"/>
    <mergeCell ref="C24:D24"/>
    <mergeCell ref="E21:F21"/>
    <mergeCell ref="E22:F22"/>
    <mergeCell ref="E24:F24"/>
    <mergeCell ref="C20:D20"/>
    <mergeCell ref="E20:F20"/>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28"/>
  <sheetViews>
    <sheetView tabSelected="1" topLeftCell="A9" zoomScaleNormal="100" workbookViewId="0">
      <pane ySplit="2" topLeftCell="A12" activePane="bottomLeft" state="frozen"/>
      <selection activeCell="A10" sqref="A10"/>
      <selection pane="bottomLeft" activeCell="C15" sqref="C15:C19"/>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hidden="1" customHeight="1" x14ac:dyDescent="0.3">
      <c r="A1" s="257" t="s">
        <v>292</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9"/>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hidden="1" customHeight="1" x14ac:dyDescent="0.3">
      <c r="A2" s="260"/>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2"/>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idden="1" x14ac:dyDescent="0.3">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45" hidden="1" customHeight="1" x14ac:dyDescent="0.3">
      <c r="A4" s="222" t="s">
        <v>41</v>
      </c>
      <c r="B4" s="223"/>
      <c r="C4" s="224"/>
      <c r="D4" s="269" t="s">
        <v>258</v>
      </c>
      <c r="E4" s="270"/>
      <c r="F4" s="270"/>
      <c r="G4" s="270"/>
      <c r="H4" s="270"/>
      <c r="I4" s="270"/>
      <c r="J4" s="270"/>
      <c r="K4" s="270"/>
      <c r="L4" s="270"/>
      <c r="M4" s="270"/>
      <c r="N4" s="270"/>
      <c r="O4" s="270"/>
      <c r="P4" s="270"/>
      <c r="Q4" s="271"/>
      <c r="R4" s="256"/>
      <c r="S4" s="256"/>
      <c r="T4" s="256"/>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45" hidden="1" customHeight="1" x14ac:dyDescent="0.3">
      <c r="A5" s="222" t="s">
        <v>173</v>
      </c>
      <c r="B5" s="223"/>
      <c r="C5" s="224"/>
      <c r="D5" s="272" t="s">
        <v>242</v>
      </c>
      <c r="E5" s="273"/>
      <c r="F5" s="273"/>
      <c r="G5" s="273"/>
      <c r="H5" s="273"/>
      <c r="I5" s="273"/>
      <c r="J5" s="273"/>
      <c r="K5" s="273"/>
      <c r="L5" s="273"/>
      <c r="M5" s="273"/>
      <c r="N5" s="273"/>
      <c r="O5" s="273"/>
      <c r="P5" s="273"/>
      <c r="Q5" s="274"/>
      <c r="R5" s="256"/>
      <c r="S5" s="256"/>
      <c r="T5" s="256"/>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30.2" hidden="1" customHeight="1" x14ac:dyDescent="0.3">
      <c r="A6" s="222" t="s">
        <v>115</v>
      </c>
      <c r="B6" s="223"/>
      <c r="C6" s="224"/>
      <c r="D6" s="272" t="s">
        <v>296</v>
      </c>
      <c r="E6" s="273"/>
      <c r="F6" s="273"/>
      <c r="G6" s="273"/>
      <c r="H6" s="273"/>
      <c r="I6" s="273"/>
      <c r="J6" s="273"/>
      <c r="K6" s="273"/>
      <c r="L6" s="273"/>
      <c r="M6" s="273"/>
      <c r="N6" s="273"/>
      <c r="O6" s="273"/>
      <c r="P6" s="273"/>
      <c r="Q6" s="274"/>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49.7" hidden="1" customHeight="1" x14ac:dyDescent="0.3">
      <c r="A7" s="222" t="s">
        <v>42</v>
      </c>
      <c r="B7" s="223"/>
      <c r="C7" s="224"/>
      <c r="D7" s="281" t="s">
        <v>297</v>
      </c>
      <c r="E7" s="282"/>
      <c r="F7" s="282"/>
      <c r="G7" s="282"/>
      <c r="H7" s="282"/>
      <c r="I7" s="282"/>
      <c r="J7" s="282"/>
      <c r="K7" s="282"/>
      <c r="L7" s="282"/>
      <c r="M7" s="282"/>
      <c r="N7" s="282"/>
      <c r="O7" s="282"/>
      <c r="P7" s="282"/>
      <c r="Q7" s="283"/>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41.45" hidden="1" customHeight="1" x14ac:dyDescent="0.3">
      <c r="A8" s="263" t="s">
        <v>123</v>
      </c>
      <c r="B8" s="264"/>
      <c r="C8" s="264"/>
      <c r="D8" s="264"/>
      <c r="E8" s="264"/>
      <c r="F8" s="264"/>
      <c r="G8" s="264"/>
      <c r="H8" s="264"/>
      <c r="I8" s="264"/>
      <c r="J8" s="265"/>
      <c r="K8" s="266" t="s">
        <v>124</v>
      </c>
      <c r="L8" s="267"/>
      <c r="M8" s="267"/>
      <c r="N8" s="267"/>
      <c r="O8" s="267"/>
      <c r="P8" s="267"/>
      <c r="Q8" s="268"/>
      <c r="R8" s="266" t="s">
        <v>125</v>
      </c>
      <c r="S8" s="267"/>
      <c r="T8" s="267"/>
      <c r="U8" s="267"/>
      <c r="V8" s="267"/>
      <c r="W8" s="267"/>
      <c r="X8" s="267"/>
      <c r="Y8" s="267"/>
      <c r="Z8" s="268"/>
      <c r="AA8" s="266" t="s">
        <v>126</v>
      </c>
      <c r="AB8" s="267"/>
      <c r="AC8" s="267"/>
      <c r="AD8" s="267"/>
      <c r="AE8" s="267"/>
      <c r="AF8" s="267"/>
      <c r="AG8" s="268"/>
      <c r="AH8" s="266" t="s">
        <v>33</v>
      </c>
      <c r="AI8" s="267"/>
      <c r="AJ8" s="267"/>
      <c r="AK8" s="267"/>
      <c r="AL8" s="267"/>
      <c r="AM8" s="268"/>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6.5" customHeight="1" x14ac:dyDescent="0.3">
      <c r="A9" s="275" t="s">
        <v>0</v>
      </c>
      <c r="B9" s="227" t="s">
        <v>182</v>
      </c>
      <c r="C9" s="232" t="s">
        <v>284</v>
      </c>
      <c r="D9" s="278" t="s">
        <v>2</v>
      </c>
      <c r="E9" s="232" t="s">
        <v>180</v>
      </c>
      <c r="F9" s="227" t="s">
        <v>181</v>
      </c>
      <c r="G9" s="277" t="s">
        <v>191</v>
      </c>
      <c r="H9" s="277" t="s">
        <v>1</v>
      </c>
      <c r="I9" s="232" t="s">
        <v>48</v>
      </c>
      <c r="J9" s="227" t="s">
        <v>119</v>
      </c>
      <c r="K9" s="228" t="s">
        <v>32</v>
      </c>
      <c r="L9" s="229" t="s">
        <v>4</v>
      </c>
      <c r="M9" s="232" t="s">
        <v>84</v>
      </c>
      <c r="N9" s="232" t="s">
        <v>89</v>
      </c>
      <c r="O9" s="231" t="s">
        <v>43</v>
      </c>
      <c r="P9" s="229" t="s">
        <v>4</v>
      </c>
      <c r="Q9" s="227" t="s">
        <v>46</v>
      </c>
      <c r="R9" s="279" t="s">
        <v>10</v>
      </c>
      <c r="S9" s="226" t="s">
        <v>145</v>
      </c>
      <c r="T9" s="232" t="s">
        <v>11</v>
      </c>
      <c r="U9" s="226" t="s">
        <v>7</v>
      </c>
      <c r="V9" s="226"/>
      <c r="W9" s="226"/>
      <c r="X9" s="226"/>
      <c r="Y9" s="226"/>
      <c r="Z9" s="226"/>
      <c r="AA9" s="225" t="s">
        <v>122</v>
      </c>
      <c r="AB9" s="225" t="s">
        <v>44</v>
      </c>
      <c r="AC9" s="225" t="s">
        <v>4</v>
      </c>
      <c r="AD9" s="225" t="s">
        <v>45</v>
      </c>
      <c r="AE9" s="225" t="s">
        <v>4</v>
      </c>
      <c r="AF9" s="225" t="s">
        <v>47</v>
      </c>
      <c r="AG9" s="279" t="s">
        <v>28</v>
      </c>
      <c r="AH9" s="226" t="s">
        <v>33</v>
      </c>
      <c r="AI9" s="226" t="s">
        <v>34</v>
      </c>
      <c r="AJ9" s="226" t="s">
        <v>35</v>
      </c>
      <c r="AK9" s="226" t="s">
        <v>37</v>
      </c>
      <c r="AL9" s="226" t="s">
        <v>36</v>
      </c>
      <c r="AM9" s="226"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94.7" customHeight="1" x14ac:dyDescent="0.25">
      <c r="A10" s="276"/>
      <c r="B10" s="226"/>
      <c r="C10" s="227"/>
      <c r="D10" s="278"/>
      <c r="E10" s="227"/>
      <c r="F10" s="226"/>
      <c r="G10" s="278"/>
      <c r="H10" s="278"/>
      <c r="I10" s="227"/>
      <c r="J10" s="226"/>
      <c r="K10" s="227"/>
      <c r="L10" s="230"/>
      <c r="M10" s="227"/>
      <c r="N10" s="227"/>
      <c r="O10" s="230"/>
      <c r="P10" s="230"/>
      <c r="Q10" s="226"/>
      <c r="R10" s="280"/>
      <c r="S10" s="226"/>
      <c r="T10" s="227"/>
      <c r="U10" s="159" t="s">
        <v>12</v>
      </c>
      <c r="V10" s="159" t="s">
        <v>16</v>
      </c>
      <c r="W10" s="159" t="s">
        <v>27</v>
      </c>
      <c r="X10" s="159" t="s">
        <v>17</v>
      </c>
      <c r="Y10" s="159" t="s">
        <v>20</v>
      </c>
      <c r="Z10" s="159" t="s">
        <v>23</v>
      </c>
      <c r="AA10" s="225"/>
      <c r="AB10" s="225"/>
      <c r="AC10" s="225"/>
      <c r="AD10" s="225"/>
      <c r="AE10" s="225"/>
      <c r="AF10" s="225"/>
      <c r="AG10" s="280"/>
      <c r="AH10" s="226"/>
      <c r="AI10" s="226"/>
      <c r="AJ10" s="226"/>
      <c r="AK10" s="226"/>
      <c r="AL10" s="226"/>
      <c r="AM10" s="226"/>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116.25" customHeight="1" x14ac:dyDescent="0.25">
      <c r="A11" s="160">
        <v>1</v>
      </c>
      <c r="B11" s="161" t="s">
        <v>184</v>
      </c>
      <c r="C11" s="161" t="s">
        <v>308</v>
      </c>
      <c r="D11" s="161" t="s">
        <v>116</v>
      </c>
      <c r="E11" s="161" t="s">
        <v>305</v>
      </c>
      <c r="F11" s="161" t="s">
        <v>302</v>
      </c>
      <c r="G11" s="162" t="s">
        <v>194</v>
      </c>
      <c r="H11" s="162" t="s">
        <v>306</v>
      </c>
      <c r="I11" s="161" t="s">
        <v>214</v>
      </c>
      <c r="J11" s="163">
        <v>36</v>
      </c>
      <c r="K11" s="164" t="str">
        <f>IF(J11&lt;=0,"",IF(J11&lt;=5,"Muy Baja",IF(J11&lt;=24,"Baja",IF(J11&lt;=150,"Media",IF(J11&lt;=300,"Alta","Muy Alta")))))</f>
        <v>Media</v>
      </c>
      <c r="L11" s="165">
        <f t="shared" ref="L11:L14" si="0">IF(K11="","",IF(K11="Muy Baja",0.2,IF(K11="Baja",0.4,IF(K11="Media",0.6,IF(K11="Alta",0.8,IF(K11="Muy Alta",1,))))))</f>
        <v>0.6</v>
      </c>
      <c r="M11" s="166" t="s">
        <v>135</v>
      </c>
      <c r="N11" s="165" t="str">
        <f>IF(NOT(ISERROR(MATCH(M11,'Tabla Impacto'!$B$221:$B$223,0))),'Tabla Impacto'!$F$223&amp;"Por favor no seleccionar los criterios de impacto(Afectación Económica o presupuestal y Pérdida Reputacional)",M11)</f>
        <v xml:space="preserve">     El riesgo afecta la imagen de alguna área de la organización</v>
      </c>
      <c r="O11" s="164" t="str">
        <f>IF(OR(N11='Tabla Impacto'!$C$11,N11='Tabla Impacto'!$D$11),"Leve",IF(OR(N11='Tabla Impacto'!$C$12,N11='Tabla Impacto'!$D$12),"Menor",IF(OR(N11='Tabla Impacto'!$C$13,N11='Tabla Impacto'!$D$13),"Moderado",IF(OR(N11='Tabla Impacto'!$C$14,N11='Tabla Impacto'!$D$14),"Mayor",IF(OR(N11='Tabla Impacto'!$C$15,N11='Tabla Impacto'!$D$15),"Catastrófico","")))))</f>
        <v>Leve</v>
      </c>
      <c r="P11" s="165">
        <f t="shared" ref="P11:P14" si="1">IF(O11="","",IF(O11="Leve",0.2,IF(O11="Menor",0.4,IF(O11="Moderado",0.6,IF(O11="Mayor",0.8,IF(O11="Catastrófico",1,))))))</f>
        <v>0.2</v>
      </c>
      <c r="Q11" s="167" t="str">
        <f t="shared" ref="Q11:Q14" si="2">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6">
        <v>1</v>
      </c>
      <c r="S11" s="168" t="s">
        <v>303</v>
      </c>
      <c r="T11" s="169" t="str">
        <f>IF(OR(U11="Preventivo",U11="Detectivo"),"Probabilidad",IF(U11="Correctivo","Impacto",""))</f>
        <v>Impacto</v>
      </c>
      <c r="U11" s="170" t="s">
        <v>15</v>
      </c>
      <c r="V11" s="170" t="s">
        <v>8</v>
      </c>
      <c r="W11" s="171" t="str">
        <f t="shared" ref="W11:W14" si="3">IF(AND(U11="Preventivo",V11="Automático"),"50%",IF(AND(U11="Preventivo",V11="Manual"),"40%",IF(AND(U11="Detectivo",V11="Automático"),"40%",IF(AND(U11="Detectivo",V11="Manual"),"30%",IF(AND(U11="Correctivo",V11="Automático"),"35%",IF(AND(U11="Correctivo",V11="Manual"),"25%",""))))))</f>
        <v>25%</v>
      </c>
      <c r="X11" s="170" t="s">
        <v>19</v>
      </c>
      <c r="Y11" s="170" t="s">
        <v>22</v>
      </c>
      <c r="Z11" s="170" t="s">
        <v>111</v>
      </c>
      <c r="AA11" s="172">
        <f t="shared" ref="AA11:AA14" si="4">IFERROR(IF(T11="Probabilidad",(L11-(+L11*W11)),IF(T11="Impacto",L11,"")),"")</f>
        <v>0.6</v>
      </c>
      <c r="AB11" s="173" t="str">
        <f t="shared" ref="AB11:AB14" si="5">IFERROR(IF(AA11="","",IF(AA11&lt;=0.2,"Muy Baja",IF(AA11&lt;=0.4,"Baja",IF(AA11&lt;=0.6,"Media",IF(AA11&lt;=0.8,"Alta","Muy Alta"))))),"")</f>
        <v>Media</v>
      </c>
      <c r="AC11" s="174">
        <f t="shared" ref="AC11:AC14" si="6">+AA11</f>
        <v>0.6</v>
      </c>
      <c r="AD11" s="173" t="str">
        <f t="shared" ref="AD11:AD14" si="7">IFERROR(IF(AE11="","",IF(AE11&lt;=0.2,"Leve",IF(AE11&lt;=0.4,"Menor",IF(AE11&lt;=0.6,"Moderado",IF(AE11&lt;=0.8,"Mayor","Catastrófico"))))),"")</f>
        <v>Leve</v>
      </c>
      <c r="AE11" s="174">
        <f t="shared" ref="AE11:AE14" si="8">IFERROR(IF(T11="Impacto",(P11-(+P11*W11)),IF(T11="Probabilidad",P11,"")),"")</f>
        <v>0.15000000000000002</v>
      </c>
      <c r="AF11" s="175" t="str">
        <f t="shared" ref="AF11:AF14" si="9">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76" t="s">
        <v>30</v>
      </c>
      <c r="AH11" s="177"/>
      <c r="AI11" s="178"/>
      <c r="AJ11" s="179"/>
      <c r="AK11" s="179"/>
      <c r="AL11" s="177"/>
      <c r="AM11" s="178"/>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s="3" customFormat="1" ht="68.45" customHeight="1" x14ac:dyDescent="0.25">
      <c r="A12" s="160">
        <v>2</v>
      </c>
      <c r="B12" s="161" t="s">
        <v>189</v>
      </c>
      <c r="C12" s="161" t="s">
        <v>298</v>
      </c>
      <c r="D12" s="161" t="s">
        <v>116</v>
      </c>
      <c r="E12" s="161" t="s">
        <v>300</v>
      </c>
      <c r="F12" s="161" t="s">
        <v>310</v>
      </c>
      <c r="G12" s="162" t="s">
        <v>196</v>
      </c>
      <c r="H12" s="162" t="s">
        <v>304</v>
      </c>
      <c r="I12" s="161" t="s">
        <v>216</v>
      </c>
      <c r="J12" s="163">
        <v>320</v>
      </c>
      <c r="K12" s="164" t="str">
        <f t="shared" ref="K12:K14" si="10">IF(J12&lt;=0,"",IF(J12&lt;=2,"Muy Baja",IF(J12&lt;=24,"Baja",IF(J12&lt;=500,"Media",IF(J12&lt;=5000,"Alta","Muy Alta")))))</f>
        <v>Media</v>
      </c>
      <c r="L12" s="165">
        <f t="shared" si="0"/>
        <v>0.6</v>
      </c>
      <c r="M12" s="166" t="s">
        <v>137</v>
      </c>
      <c r="N12" s="165" t="str">
        <f>IF(NOT(ISERROR(MATCH(M12,'Tabla Impacto'!$B$221:$B$223,0))),'Tabla Impacto'!$F$223&amp;"Por favor no seleccionar los criterios de impacto(Afectación Económica o presupuestal y Pérdida Reputacional)",M12)</f>
        <v xml:space="preserve">     El riesgo afecta la imagen de la entidad con algunos usuarios de relevancia frente al logro de los objetivos</v>
      </c>
      <c r="O12" s="164" t="str">
        <f>IF(OR(N12='Tabla Impacto'!$C$11,N12='Tabla Impacto'!$D$11),"Leve",IF(OR(N12='Tabla Impacto'!$C$12,N12='Tabla Impacto'!$D$12),"Menor",IF(OR(N12='Tabla Impacto'!$C$13,N12='Tabla Impacto'!$D$13),"Moderado",IF(OR(N12='Tabla Impacto'!$C$14,N12='Tabla Impacto'!$D$14),"Mayor",IF(OR(N12='Tabla Impacto'!$C$15,N12='Tabla Impacto'!$D$15),"Catastrófico","")))))</f>
        <v>Moderado</v>
      </c>
      <c r="P12" s="165">
        <f t="shared" si="1"/>
        <v>0.6</v>
      </c>
      <c r="Q12" s="167" t="str">
        <f t="shared" si="2"/>
        <v>Moderado</v>
      </c>
      <c r="R12" s="6">
        <v>1</v>
      </c>
      <c r="S12" s="168" t="s">
        <v>307</v>
      </c>
      <c r="T12" s="169" t="str">
        <f t="shared" ref="T12:T25" si="11">IF(OR(U12="Preventivo",U12="Detectivo"),"Probabilidad",IF(U12="Correctivo","Impacto",""))</f>
        <v>Probabilidad</v>
      </c>
      <c r="U12" s="170" t="s">
        <v>13</v>
      </c>
      <c r="V12" s="170" t="s">
        <v>8</v>
      </c>
      <c r="W12" s="171" t="str">
        <f t="shared" si="3"/>
        <v>40%</v>
      </c>
      <c r="X12" s="170" t="s">
        <v>19</v>
      </c>
      <c r="Y12" s="170" t="s">
        <v>21</v>
      </c>
      <c r="Z12" s="170" t="s">
        <v>111</v>
      </c>
      <c r="AA12" s="172">
        <f t="shared" si="4"/>
        <v>0.36</v>
      </c>
      <c r="AB12" s="173" t="str">
        <f t="shared" si="5"/>
        <v>Baja</v>
      </c>
      <c r="AC12" s="174">
        <f t="shared" si="6"/>
        <v>0.36</v>
      </c>
      <c r="AD12" s="173" t="str">
        <f t="shared" si="7"/>
        <v>Moderado</v>
      </c>
      <c r="AE12" s="174">
        <f t="shared" si="8"/>
        <v>0.6</v>
      </c>
      <c r="AF12" s="175" t="str">
        <f t="shared" si="9"/>
        <v>Moderado</v>
      </c>
      <c r="AG12" s="176" t="s">
        <v>30</v>
      </c>
      <c r="AH12" s="177"/>
      <c r="AI12" s="178"/>
      <c r="AJ12" s="179"/>
      <c r="AK12" s="179"/>
      <c r="AL12" s="177"/>
      <c r="AM12" s="178"/>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row>
    <row r="13" spans="1:71" s="3" customFormat="1" ht="99.75" customHeight="1" x14ac:dyDescent="0.25">
      <c r="A13" s="160">
        <v>4</v>
      </c>
      <c r="B13" s="161" t="s">
        <v>186</v>
      </c>
      <c r="C13" s="161" t="s">
        <v>299</v>
      </c>
      <c r="D13" s="161" t="s">
        <v>116</v>
      </c>
      <c r="E13" s="161" t="s">
        <v>311</v>
      </c>
      <c r="F13" s="161" t="s">
        <v>312</v>
      </c>
      <c r="G13" s="162" t="s">
        <v>194</v>
      </c>
      <c r="H13" s="162" t="s">
        <v>313</v>
      </c>
      <c r="I13" s="161" t="s">
        <v>214</v>
      </c>
      <c r="J13" s="163">
        <v>360</v>
      </c>
      <c r="K13" s="164" t="str">
        <f t="shared" si="10"/>
        <v>Media</v>
      </c>
      <c r="L13" s="165">
        <f t="shared" si="0"/>
        <v>0.6</v>
      </c>
      <c r="M13" s="166" t="s">
        <v>137</v>
      </c>
      <c r="N13" s="165"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164" t="str">
        <f>IF(OR(N13='Tabla Impacto'!$C$11,N13='Tabla Impacto'!$D$11),"Leve",IF(OR(N13='Tabla Impacto'!$C$12,N13='Tabla Impacto'!$D$12),"Menor",IF(OR(N13='Tabla Impacto'!$C$13,N13='Tabla Impacto'!$D$13),"Moderado",IF(OR(N13='Tabla Impacto'!$C$14,N13='Tabla Impacto'!$D$14),"Mayor",IF(OR(N13='Tabla Impacto'!$C$15,N13='Tabla Impacto'!$D$15),"Catastrófico","")))))</f>
        <v>Moderado</v>
      </c>
      <c r="P13" s="165">
        <f t="shared" si="1"/>
        <v>0.6</v>
      </c>
      <c r="Q13" s="167" t="str">
        <f t="shared" si="2"/>
        <v>Moderado</v>
      </c>
      <c r="R13" s="6">
        <v>1</v>
      </c>
      <c r="S13" s="168" t="s">
        <v>316</v>
      </c>
      <c r="T13" s="169" t="str">
        <f t="shared" si="11"/>
        <v>Probabilidad</v>
      </c>
      <c r="U13" s="170" t="s">
        <v>13</v>
      </c>
      <c r="V13" s="170" t="s">
        <v>8</v>
      </c>
      <c r="W13" s="171" t="str">
        <f t="shared" si="3"/>
        <v>40%</v>
      </c>
      <c r="X13" s="170" t="s">
        <v>19</v>
      </c>
      <c r="Y13" s="170" t="s">
        <v>22</v>
      </c>
      <c r="Z13" s="170" t="s">
        <v>111</v>
      </c>
      <c r="AA13" s="172">
        <f t="shared" si="4"/>
        <v>0.36</v>
      </c>
      <c r="AB13" s="173" t="str">
        <f t="shared" si="5"/>
        <v>Baja</v>
      </c>
      <c r="AC13" s="174">
        <f t="shared" si="6"/>
        <v>0.36</v>
      </c>
      <c r="AD13" s="173" t="str">
        <f t="shared" si="7"/>
        <v>Moderado</v>
      </c>
      <c r="AE13" s="174">
        <f t="shared" si="8"/>
        <v>0.6</v>
      </c>
      <c r="AF13" s="175" t="str">
        <f t="shared" si="9"/>
        <v>Moderado</v>
      </c>
      <c r="AG13" s="176" t="s">
        <v>30</v>
      </c>
      <c r="AH13" s="177"/>
      <c r="AI13" s="178"/>
      <c r="AJ13" s="179"/>
      <c r="AK13" s="179"/>
      <c r="AL13" s="177"/>
      <c r="AM13" s="178"/>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s="3" customFormat="1" ht="99.75" customHeight="1" x14ac:dyDescent="0.25">
      <c r="A14" s="160">
        <v>5</v>
      </c>
      <c r="B14" s="161" t="s">
        <v>187</v>
      </c>
      <c r="C14" s="161" t="s">
        <v>299</v>
      </c>
      <c r="D14" s="161" t="s">
        <v>116</v>
      </c>
      <c r="E14" s="161" t="s">
        <v>309</v>
      </c>
      <c r="F14" s="161" t="s">
        <v>301</v>
      </c>
      <c r="G14" s="162" t="s">
        <v>194</v>
      </c>
      <c r="H14" s="162" t="s">
        <v>314</v>
      </c>
      <c r="I14" s="161" t="s">
        <v>214</v>
      </c>
      <c r="J14" s="163">
        <v>360</v>
      </c>
      <c r="K14" s="164" t="str">
        <f t="shared" si="10"/>
        <v>Media</v>
      </c>
      <c r="L14" s="165">
        <f t="shared" si="0"/>
        <v>0.6</v>
      </c>
      <c r="M14" s="166" t="s">
        <v>137</v>
      </c>
      <c r="N14" s="165" t="str">
        <f>IF(NOT(ISERROR(MATCH(M14,'Tabla Impacto'!$B$221:$B$223,0))),'Tabla Impacto'!$F$223&amp;"Por favor no seleccionar los criterios de impacto(Afectación Económica o presupuestal y Pérdida Reputacional)",M14)</f>
        <v xml:space="preserve">     El riesgo afecta la imagen de la entidad con algunos usuarios de relevancia frente al logro de los objetivos</v>
      </c>
      <c r="O14" s="164" t="str">
        <f>IF(OR(N14='Tabla Impacto'!$C$11,N14='Tabla Impacto'!$D$11),"Leve",IF(OR(N14='Tabla Impacto'!$C$12,N14='Tabla Impacto'!$D$12),"Menor",IF(OR(N14='Tabla Impacto'!$C$13,N14='Tabla Impacto'!$D$13),"Moderado",IF(OR(N14='Tabla Impacto'!$C$14,N14='Tabla Impacto'!$D$14),"Mayor",IF(OR(N14='Tabla Impacto'!$C$15,N14='Tabla Impacto'!$D$15),"Catastrófico","")))))</f>
        <v>Moderado</v>
      </c>
      <c r="P14" s="165">
        <f t="shared" si="1"/>
        <v>0.6</v>
      </c>
      <c r="Q14" s="167" t="str">
        <f t="shared" si="2"/>
        <v>Moderado</v>
      </c>
      <c r="R14" s="6">
        <v>1</v>
      </c>
      <c r="S14" s="168" t="s">
        <v>315</v>
      </c>
      <c r="T14" s="169" t="s">
        <v>3</v>
      </c>
      <c r="U14" s="170" t="s">
        <v>15</v>
      </c>
      <c r="V14" s="170" t="s">
        <v>8</v>
      </c>
      <c r="W14" s="171" t="str">
        <f t="shared" si="3"/>
        <v>25%</v>
      </c>
      <c r="X14" s="170" t="s">
        <v>19</v>
      </c>
      <c r="Y14" s="170" t="s">
        <v>22</v>
      </c>
      <c r="Z14" s="170" t="s">
        <v>111</v>
      </c>
      <c r="AA14" s="172">
        <f t="shared" si="4"/>
        <v>0.44999999999999996</v>
      </c>
      <c r="AB14" s="173" t="str">
        <f t="shared" si="5"/>
        <v>Media</v>
      </c>
      <c r="AC14" s="174">
        <f t="shared" si="6"/>
        <v>0.44999999999999996</v>
      </c>
      <c r="AD14" s="173" t="str">
        <f t="shared" si="7"/>
        <v>Moderado</v>
      </c>
      <c r="AE14" s="174">
        <f t="shared" si="8"/>
        <v>0.6</v>
      </c>
      <c r="AF14" s="175" t="str">
        <f t="shared" si="9"/>
        <v>Moderado</v>
      </c>
      <c r="AG14" s="176" t="s">
        <v>30</v>
      </c>
      <c r="AH14" s="177"/>
      <c r="AI14" s="178"/>
      <c r="AJ14" s="179"/>
      <c r="AK14" s="179"/>
      <c r="AL14" s="177"/>
      <c r="AM14" s="178"/>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68.45" customHeight="1" x14ac:dyDescent="0.3">
      <c r="A15" s="254"/>
      <c r="B15" s="234"/>
      <c r="C15" s="234"/>
      <c r="D15" s="234"/>
      <c r="E15" s="137"/>
      <c r="F15" s="234"/>
      <c r="G15" s="251"/>
      <c r="H15" s="251"/>
      <c r="I15" s="234"/>
      <c r="J15" s="248"/>
      <c r="K15" s="220"/>
      <c r="L15" s="239"/>
      <c r="M15" s="245"/>
      <c r="N15" s="239">
        <f>IF(NOT(ISERROR(MATCH(M15,_xlfn.ANCHORARRAY(F26),0))),L28&amp;"Por favor no seleccionar los criterios de impacto",M15)</f>
        <v>0</v>
      </c>
      <c r="O15" s="220"/>
      <c r="P15" s="239"/>
      <c r="Q15" s="242"/>
      <c r="R15" s="122">
        <v>2</v>
      </c>
      <c r="S15" s="123"/>
      <c r="T15" s="124" t="str">
        <f t="shared" si="11"/>
        <v/>
      </c>
      <c r="U15" s="125"/>
      <c r="V15" s="125"/>
      <c r="W15" s="126" t="str">
        <f t="shared" ref="W15:W19" si="12">IF(AND(U15="Preventivo",V15="Automático"),"50%",IF(AND(U15="Preventivo",V15="Manual"),"40%",IF(AND(U15="Detectivo",V15="Automático"),"40%",IF(AND(U15="Detectivo",V15="Manual"),"30%",IF(AND(U15="Correctivo",V15="Automático"),"35%",IF(AND(U15="Correctivo",V15="Manual"),"25%",""))))))</f>
        <v/>
      </c>
      <c r="X15" s="125"/>
      <c r="Y15" s="125"/>
      <c r="Z15" s="125"/>
      <c r="AA15" s="127" t="str">
        <f>IFERROR(IF(AND(#REF!="Probabilidad",T15="Probabilidad"),(#REF!-(+#REF!*W15)),IF(T15="Probabilidad",(#REF!-(+#REF!*W15)),IF(T15="Impacto",#REF!,""))),"")</f>
        <v/>
      </c>
      <c r="AB15" s="128" t="str">
        <f t="shared" ref="AB15:AB25" si="13">IFERROR(IF(AA15="","",IF(AA15&lt;=0.2,"Muy Baja",IF(AA15&lt;=0.4,"Baja",IF(AA15&lt;=0.6,"Media",IF(AA15&lt;=0.8,"Alta","Muy Alta"))))),"")</f>
        <v/>
      </c>
      <c r="AC15" s="129" t="str">
        <f t="shared" ref="AC15:AC19" si="14">+AA15</f>
        <v/>
      </c>
      <c r="AD15" s="128" t="str">
        <f t="shared" ref="AD15:AD25" si="15">IFERROR(IF(AE15="","",IF(AE15&lt;=0.2,"Leve",IF(AE15&lt;=0.4,"Menor",IF(AE15&lt;=0.6,"Moderado",IF(AE15&lt;=0.8,"Mayor","Catastrófico"))))),"")</f>
        <v/>
      </c>
      <c r="AE15" s="129" t="str">
        <f>IFERROR(IF(AND(#REF!="Impacto",T15="Impacto"),(#REF!-(+#REF!*W15)),IF(T15="Impacto",(#REF!-(+#REF!*W15)),IF(T15="Probabilidad",#REF!,""))),"")</f>
        <v/>
      </c>
      <c r="AF15" s="130" t="str">
        <f t="shared" ref="AF15:AF16" si="16">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31"/>
      <c r="AH15" s="132"/>
      <c r="AI15" s="133"/>
      <c r="AJ15" s="134"/>
      <c r="AK15" s="134"/>
      <c r="AL15" s="132"/>
      <c r="AM15" s="133"/>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68.45" customHeight="1" x14ac:dyDescent="0.3">
      <c r="A16" s="254"/>
      <c r="B16" s="234"/>
      <c r="C16" s="234"/>
      <c r="D16" s="234"/>
      <c r="E16" s="137"/>
      <c r="F16" s="234"/>
      <c r="G16" s="251"/>
      <c r="H16" s="251"/>
      <c r="I16" s="234"/>
      <c r="J16" s="248"/>
      <c r="K16" s="220"/>
      <c r="L16" s="239"/>
      <c r="M16" s="245"/>
      <c r="N16" s="239">
        <f>IF(NOT(ISERROR(MATCH(M16,_xlfn.ANCHORARRAY(F27),0))),L29&amp;"Por favor no seleccionar los criterios de impacto",M16)</f>
        <v>0</v>
      </c>
      <c r="O16" s="220"/>
      <c r="P16" s="239"/>
      <c r="Q16" s="242"/>
      <c r="R16" s="122">
        <v>3</v>
      </c>
      <c r="S16" s="135"/>
      <c r="T16" s="124" t="str">
        <f t="shared" si="11"/>
        <v/>
      </c>
      <c r="U16" s="125"/>
      <c r="V16" s="125"/>
      <c r="W16" s="126" t="str">
        <f t="shared" si="12"/>
        <v/>
      </c>
      <c r="X16" s="125"/>
      <c r="Y16" s="125"/>
      <c r="Z16" s="125"/>
      <c r="AA16" s="127" t="str">
        <f>IFERROR(IF(AND(T15="Probabilidad",T16="Probabilidad"),(AC15-(+AC15*W16)),IF(AND(T15="Impacto",T16="Probabilidad"),(#REF!-(+#REF!*W16)),IF(T16="Impacto",AC15,""))),"")</f>
        <v/>
      </c>
      <c r="AB16" s="128" t="str">
        <f t="shared" si="13"/>
        <v/>
      </c>
      <c r="AC16" s="129" t="str">
        <f t="shared" si="14"/>
        <v/>
      </c>
      <c r="AD16" s="128" t="str">
        <f t="shared" si="15"/>
        <v/>
      </c>
      <c r="AE16" s="129" t="str">
        <f>IFERROR(IF(AND(T15="Impacto",T16="Impacto"),(AE15-(+AE15*W16)),IF(AND(T15="Probabilidad",T16="Impacto"),(#REF!-(+#REF!*W16)),IF(T16="Probabilidad",AE15,""))),"")</f>
        <v/>
      </c>
      <c r="AF16" s="130" t="str">
        <f t="shared" si="16"/>
        <v/>
      </c>
      <c r="AG16" s="131"/>
      <c r="AH16" s="132"/>
      <c r="AI16" s="133"/>
      <c r="AJ16" s="134"/>
      <c r="AK16" s="134"/>
      <c r="AL16" s="132"/>
      <c r="AM16" s="133"/>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68.45" customHeight="1" x14ac:dyDescent="0.3">
      <c r="A17" s="254"/>
      <c r="B17" s="234"/>
      <c r="C17" s="234"/>
      <c r="D17" s="234"/>
      <c r="E17" s="137"/>
      <c r="F17" s="234"/>
      <c r="G17" s="251"/>
      <c r="H17" s="251"/>
      <c r="I17" s="234"/>
      <c r="J17" s="248"/>
      <c r="K17" s="220"/>
      <c r="L17" s="239"/>
      <c r="M17" s="245"/>
      <c r="N17" s="239">
        <f>IF(NOT(ISERROR(MATCH(M17,_xlfn.ANCHORARRAY(F28),0))),L30&amp;"Por favor no seleccionar los criterios de impacto",M17)</f>
        <v>0</v>
      </c>
      <c r="O17" s="220"/>
      <c r="P17" s="239"/>
      <c r="Q17" s="242"/>
      <c r="R17" s="122">
        <v>4</v>
      </c>
      <c r="S17" s="123"/>
      <c r="T17" s="124" t="str">
        <f t="shared" si="11"/>
        <v/>
      </c>
      <c r="U17" s="125"/>
      <c r="V17" s="125"/>
      <c r="W17" s="126" t="str">
        <f t="shared" si="12"/>
        <v/>
      </c>
      <c r="X17" s="125"/>
      <c r="Y17" s="125"/>
      <c r="Z17" s="125"/>
      <c r="AA17" s="127" t="str">
        <f t="shared" ref="AA17:AA19" si="17">IFERROR(IF(AND(T16="Probabilidad",T17="Probabilidad"),(AC16-(+AC16*W17)),IF(AND(T16="Impacto",T17="Probabilidad"),(AC15-(+AC15*W17)),IF(T17="Impacto",AC16,""))),"")</f>
        <v/>
      </c>
      <c r="AB17" s="128" t="str">
        <f t="shared" si="13"/>
        <v/>
      </c>
      <c r="AC17" s="129" t="str">
        <f t="shared" si="14"/>
        <v/>
      </c>
      <c r="AD17" s="128" t="str">
        <f t="shared" si="15"/>
        <v/>
      </c>
      <c r="AE17" s="129" t="str">
        <f t="shared" ref="AE17:AE19" si="18">IFERROR(IF(AND(T16="Impacto",T17="Impacto"),(AE16-(+AE16*W17)),IF(AND(T16="Probabilidad",T17="Impacto"),(AE15-(+AE15*W17)),IF(T17="Probabilidad",AE16,""))),"")</f>
        <v/>
      </c>
      <c r="AF17" s="130"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31"/>
      <c r="AH17" s="132"/>
      <c r="AI17" s="133"/>
      <c r="AJ17" s="134"/>
      <c r="AK17" s="134"/>
      <c r="AL17" s="132"/>
      <c r="AM17" s="133"/>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8.45" customHeight="1" x14ac:dyDescent="0.3">
      <c r="A18" s="254"/>
      <c r="B18" s="234"/>
      <c r="C18" s="234"/>
      <c r="D18" s="234"/>
      <c r="E18" s="137"/>
      <c r="F18" s="234"/>
      <c r="G18" s="251"/>
      <c r="H18" s="251"/>
      <c r="I18" s="234"/>
      <c r="J18" s="248"/>
      <c r="K18" s="220"/>
      <c r="L18" s="239"/>
      <c r="M18" s="245"/>
      <c r="N18" s="239">
        <f>IF(NOT(ISERROR(MATCH(M18,_xlfn.ANCHORARRAY(F29),0))),L31&amp;"Por favor no seleccionar los criterios de impacto",M18)</f>
        <v>0</v>
      </c>
      <c r="O18" s="220"/>
      <c r="P18" s="239"/>
      <c r="Q18" s="242"/>
      <c r="R18" s="122">
        <v>5</v>
      </c>
      <c r="S18" s="123"/>
      <c r="T18" s="124" t="str">
        <f t="shared" si="11"/>
        <v/>
      </c>
      <c r="U18" s="125"/>
      <c r="V18" s="125"/>
      <c r="W18" s="126" t="str">
        <f t="shared" si="12"/>
        <v/>
      </c>
      <c r="X18" s="125"/>
      <c r="Y18" s="125"/>
      <c r="Z18" s="125"/>
      <c r="AA18" s="127" t="str">
        <f t="shared" si="17"/>
        <v/>
      </c>
      <c r="AB18" s="128" t="str">
        <f t="shared" si="13"/>
        <v/>
      </c>
      <c r="AC18" s="129" t="str">
        <f t="shared" si="14"/>
        <v/>
      </c>
      <c r="AD18" s="128" t="str">
        <f t="shared" si="15"/>
        <v/>
      </c>
      <c r="AE18" s="129" t="str">
        <f t="shared" si="18"/>
        <v/>
      </c>
      <c r="AF18" s="130" t="str">
        <f t="shared" ref="AF18:AF19" si="19">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31"/>
      <c r="AH18" s="132"/>
      <c r="AI18" s="133"/>
      <c r="AJ18" s="134"/>
      <c r="AK18" s="134"/>
      <c r="AL18" s="132"/>
      <c r="AM18" s="133"/>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45" customHeight="1" x14ac:dyDescent="0.3">
      <c r="A19" s="255"/>
      <c r="B19" s="235"/>
      <c r="C19" s="235"/>
      <c r="D19" s="235"/>
      <c r="E19" s="138"/>
      <c r="F19" s="235"/>
      <c r="G19" s="252"/>
      <c r="H19" s="252"/>
      <c r="I19" s="235"/>
      <c r="J19" s="249"/>
      <c r="K19" s="221"/>
      <c r="L19" s="240"/>
      <c r="M19" s="246"/>
      <c r="N19" s="240">
        <f>IF(NOT(ISERROR(MATCH(M19,_xlfn.ANCHORARRAY(F30),0))),L32&amp;"Por favor no seleccionar los criterios de impacto",M19)</f>
        <v>0</v>
      </c>
      <c r="O19" s="221"/>
      <c r="P19" s="240"/>
      <c r="Q19" s="243"/>
      <c r="R19" s="122">
        <v>6</v>
      </c>
      <c r="S19" s="123"/>
      <c r="T19" s="124" t="str">
        <f t="shared" si="11"/>
        <v/>
      </c>
      <c r="U19" s="125"/>
      <c r="V19" s="125"/>
      <c r="W19" s="126" t="str">
        <f t="shared" si="12"/>
        <v/>
      </c>
      <c r="X19" s="125"/>
      <c r="Y19" s="125"/>
      <c r="Z19" s="125"/>
      <c r="AA19" s="127" t="str">
        <f t="shared" si="17"/>
        <v/>
      </c>
      <c r="AB19" s="128" t="str">
        <f t="shared" si="13"/>
        <v/>
      </c>
      <c r="AC19" s="129" t="str">
        <f t="shared" si="14"/>
        <v/>
      </c>
      <c r="AD19" s="128" t="str">
        <f t="shared" si="15"/>
        <v/>
      </c>
      <c r="AE19" s="129" t="str">
        <f t="shared" si="18"/>
        <v/>
      </c>
      <c r="AF19" s="130" t="str">
        <f t="shared" si="19"/>
        <v/>
      </c>
      <c r="AG19" s="131"/>
      <c r="AH19" s="132"/>
      <c r="AI19" s="133"/>
      <c r="AJ19" s="134"/>
      <c r="AK19" s="134"/>
      <c r="AL19" s="132"/>
      <c r="AM19" s="133"/>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68.45" customHeight="1" x14ac:dyDescent="0.3">
      <c r="A20" s="253">
        <v>10</v>
      </c>
      <c r="B20" s="233"/>
      <c r="C20" s="233"/>
      <c r="D20" s="233"/>
      <c r="E20" s="136"/>
      <c r="F20" s="233"/>
      <c r="G20" s="250"/>
      <c r="H20" s="250"/>
      <c r="I20" s="233"/>
      <c r="J20" s="247"/>
      <c r="K20" s="219" t="str">
        <f>IF(J20&lt;=0,"",IF(J20&lt;=2,"Muy Baja",IF(J20&lt;=24,"Baja",IF(J20&lt;=500,"Media",IF(J20&lt;=5000,"Alta","Muy Alta")))))</f>
        <v/>
      </c>
      <c r="L20" s="238" t="str">
        <f>IF(K20="","",IF(K20="Muy Baja",0.2,IF(K20="Baja",0.4,IF(K20="Media",0.6,IF(K20="Alta",0.8,IF(K20="Muy Alta",1,))))))</f>
        <v/>
      </c>
      <c r="M20" s="244"/>
      <c r="N20" s="238">
        <f>IF(NOT(ISERROR(MATCH(M20,'Tabla Impacto'!$B$221:$B$223,0))),'Tabla Impacto'!$F$223&amp;"Por favor no seleccionar los criterios de impacto(Afectación Económica o presupuestal y Pérdida Reputacional)",M20)</f>
        <v>0</v>
      </c>
      <c r="O20" s="219" t="str">
        <f>IF(OR(N20='Tabla Impacto'!$C$11,N20='Tabla Impacto'!$D$11),"Leve",IF(OR(N20='Tabla Impacto'!$C$12,N20='Tabla Impacto'!$D$12),"Menor",IF(OR(N20='Tabla Impacto'!$C$13,N20='Tabla Impacto'!$D$13),"Moderado",IF(OR(N20='Tabla Impacto'!$C$14,N20='Tabla Impacto'!$D$14),"Mayor",IF(OR(N20='Tabla Impacto'!$C$15,N20='Tabla Impacto'!$D$15),"Catastrófico","")))))</f>
        <v/>
      </c>
      <c r="P20" s="238" t="str">
        <f>IF(O20="","",IF(O20="Leve",0.2,IF(O20="Menor",0.4,IF(O20="Moderado",0.6,IF(O20="Mayor",0.8,IF(O20="Catastrófico",1,))))))</f>
        <v/>
      </c>
      <c r="Q20" s="241"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
      </c>
      <c r="R20" s="122">
        <v>1</v>
      </c>
      <c r="S20" s="123"/>
      <c r="T20" s="124" t="str">
        <f t="shared" si="11"/>
        <v/>
      </c>
      <c r="U20" s="125"/>
      <c r="V20" s="125"/>
      <c r="W20" s="126" t="str">
        <f>IF(AND(U20="Preventivo",V20="Automático"),"50%",IF(AND(U20="Preventivo",V20="Manual"),"40%",IF(AND(U20="Detectivo",V20="Automático"),"40%",IF(AND(U20="Detectivo",V20="Manual"),"30%",IF(AND(U20="Correctivo",V20="Automático"),"35%",IF(AND(U20="Correctivo",V20="Manual"),"25%",""))))))</f>
        <v/>
      </c>
      <c r="X20" s="125"/>
      <c r="Y20" s="125"/>
      <c r="Z20" s="125"/>
      <c r="AA20" s="127" t="str">
        <f>IFERROR(IF(T20="Probabilidad",(L20-(+L20*W20)),IF(T20="Impacto",L20,"")),"")</f>
        <v/>
      </c>
      <c r="AB20" s="128" t="str">
        <f>IFERROR(IF(AA20="","",IF(AA20&lt;=0.2,"Muy Baja",IF(AA20&lt;=0.4,"Baja",IF(AA20&lt;=0.6,"Media",IF(AA20&lt;=0.8,"Alta","Muy Alta"))))),"")</f>
        <v/>
      </c>
      <c r="AC20" s="129" t="str">
        <f>+AA20</f>
        <v/>
      </c>
      <c r="AD20" s="128" t="str">
        <f>IFERROR(IF(AE20="","",IF(AE20&lt;=0.2,"Leve",IF(AE20&lt;=0.4,"Menor",IF(AE20&lt;=0.6,"Moderado",IF(AE20&lt;=0.8,"Mayor","Catastrófico"))))),"")</f>
        <v/>
      </c>
      <c r="AE20" s="129" t="str">
        <f>IFERROR(IF(T20="Impacto",(P20-(+P20*W20)),IF(T20="Probabilidad",P20,"")),"")</f>
        <v/>
      </c>
      <c r="AF20" s="130"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31"/>
      <c r="AH20" s="132"/>
      <c r="AI20" s="133"/>
      <c r="AJ20" s="134"/>
      <c r="AK20" s="134"/>
      <c r="AL20" s="132"/>
      <c r="AM20" s="133"/>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45" customHeight="1" x14ac:dyDescent="0.3">
      <c r="A21" s="254"/>
      <c r="B21" s="234"/>
      <c r="C21" s="234"/>
      <c r="D21" s="234"/>
      <c r="E21" s="137"/>
      <c r="F21" s="234"/>
      <c r="G21" s="251"/>
      <c r="H21" s="251"/>
      <c r="I21" s="234"/>
      <c r="J21" s="248"/>
      <c r="K21" s="220"/>
      <c r="L21" s="239"/>
      <c r="M21" s="245"/>
      <c r="N21" s="239">
        <f>IF(NOT(ISERROR(MATCH(M21,_xlfn.ANCHORARRAY(F32),0))),L34&amp;"Por favor no seleccionar los criterios de impacto",M21)</f>
        <v>0</v>
      </c>
      <c r="O21" s="220"/>
      <c r="P21" s="239"/>
      <c r="Q21" s="242"/>
      <c r="R21" s="122">
        <v>2</v>
      </c>
      <c r="S21" s="123"/>
      <c r="T21" s="124" t="str">
        <f t="shared" si="11"/>
        <v/>
      </c>
      <c r="U21" s="125"/>
      <c r="V21" s="125"/>
      <c r="W21" s="126" t="str">
        <f t="shared" ref="W21:W25" si="20">IF(AND(U21="Preventivo",V21="Automático"),"50%",IF(AND(U21="Preventivo",V21="Manual"),"40%",IF(AND(U21="Detectivo",V21="Automático"),"40%",IF(AND(U21="Detectivo",V21="Manual"),"30%",IF(AND(U21="Correctivo",V21="Automático"),"35%",IF(AND(U21="Correctivo",V21="Manual"),"25%",""))))))</f>
        <v/>
      </c>
      <c r="X21" s="125"/>
      <c r="Y21" s="125"/>
      <c r="Z21" s="125"/>
      <c r="AA21" s="127" t="str">
        <f>IFERROR(IF(AND(T20="Probabilidad",T21="Probabilidad"),(AC20-(+AC20*W21)),IF(T21="Probabilidad",(L20-(+L20*W21)),IF(T21="Impacto",AC20,""))),"")</f>
        <v/>
      </c>
      <c r="AB21" s="128" t="str">
        <f t="shared" si="13"/>
        <v/>
      </c>
      <c r="AC21" s="129" t="str">
        <f t="shared" ref="AC21:AC25" si="21">+AA21</f>
        <v/>
      </c>
      <c r="AD21" s="128" t="str">
        <f t="shared" si="15"/>
        <v/>
      </c>
      <c r="AE21" s="129" t="str">
        <f>IFERROR(IF(AND(T20="Impacto",T21="Impacto"),(AE20-(+AE20*W21)),IF(T21="Impacto",(P20-(+P20*W21)),IF(T21="Probabilidad",AE20,""))),"")</f>
        <v/>
      </c>
      <c r="AF21" s="130" t="str">
        <f t="shared" ref="AF21:AF22" si="22">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1"/>
      <c r="AH21" s="132"/>
      <c r="AI21" s="133"/>
      <c r="AJ21" s="134"/>
      <c r="AK21" s="134"/>
      <c r="AL21" s="132"/>
      <c r="AM21" s="133"/>
    </row>
    <row r="22" spans="1:71" ht="68.45" customHeight="1" x14ac:dyDescent="0.3">
      <c r="A22" s="254"/>
      <c r="B22" s="234"/>
      <c r="C22" s="234"/>
      <c r="D22" s="234"/>
      <c r="E22" s="137"/>
      <c r="F22" s="234"/>
      <c r="G22" s="251"/>
      <c r="H22" s="251"/>
      <c r="I22" s="234"/>
      <c r="J22" s="248"/>
      <c r="K22" s="220"/>
      <c r="L22" s="239"/>
      <c r="M22" s="245"/>
      <c r="N22" s="239">
        <f>IF(NOT(ISERROR(MATCH(M22,_xlfn.ANCHORARRAY(F33),0))),L35&amp;"Por favor no seleccionar los criterios de impacto",M22)</f>
        <v>0</v>
      </c>
      <c r="O22" s="220"/>
      <c r="P22" s="239"/>
      <c r="Q22" s="242"/>
      <c r="R22" s="122">
        <v>3</v>
      </c>
      <c r="S22" s="135"/>
      <c r="T22" s="124" t="str">
        <f t="shared" si="11"/>
        <v/>
      </c>
      <c r="U22" s="125"/>
      <c r="V22" s="125"/>
      <c r="W22" s="126" t="str">
        <f t="shared" si="20"/>
        <v/>
      </c>
      <c r="X22" s="125"/>
      <c r="Y22" s="125"/>
      <c r="Z22" s="125"/>
      <c r="AA22" s="127" t="str">
        <f>IFERROR(IF(AND(T21="Probabilidad",T22="Probabilidad"),(AC21-(+AC21*W22)),IF(AND(T21="Impacto",T22="Probabilidad"),(AC20-(+AC20*W22)),IF(T22="Impacto",AC21,""))),"")</f>
        <v/>
      </c>
      <c r="AB22" s="128" t="str">
        <f t="shared" si="13"/>
        <v/>
      </c>
      <c r="AC22" s="129" t="str">
        <f t="shared" si="21"/>
        <v/>
      </c>
      <c r="AD22" s="128" t="str">
        <f t="shared" si="15"/>
        <v/>
      </c>
      <c r="AE22" s="129" t="str">
        <f>IFERROR(IF(AND(T21="Impacto",T22="Impacto"),(AE21-(+AE21*W22)),IF(AND(T21="Probabilidad",T22="Impacto"),(AE20-(+AE20*W22)),IF(T22="Probabilidad",AE21,""))),"")</f>
        <v/>
      </c>
      <c r="AF22" s="130" t="str">
        <f t="shared" si="22"/>
        <v/>
      </c>
      <c r="AG22" s="131"/>
      <c r="AH22" s="132"/>
      <c r="AI22" s="133"/>
      <c r="AJ22" s="134"/>
      <c r="AK22" s="134"/>
      <c r="AL22" s="132"/>
      <c r="AM22" s="133"/>
    </row>
    <row r="23" spans="1:71" ht="68.45" customHeight="1" x14ac:dyDescent="0.3">
      <c r="A23" s="254"/>
      <c r="B23" s="234"/>
      <c r="C23" s="234"/>
      <c r="D23" s="234"/>
      <c r="E23" s="137"/>
      <c r="F23" s="234"/>
      <c r="G23" s="251"/>
      <c r="H23" s="251"/>
      <c r="I23" s="234"/>
      <c r="J23" s="248"/>
      <c r="K23" s="220"/>
      <c r="L23" s="239"/>
      <c r="M23" s="245"/>
      <c r="N23" s="239">
        <f>IF(NOT(ISERROR(MATCH(M23,_xlfn.ANCHORARRAY(F34),0))),L36&amp;"Por favor no seleccionar los criterios de impacto",M23)</f>
        <v>0</v>
      </c>
      <c r="O23" s="220"/>
      <c r="P23" s="239"/>
      <c r="Q23" s="242"/>
      <c r="R23" s="122">
        <v>4</v>
      </c>
      <c r="S23" s="123"/>
      <c r="T23" s="124" t="str">
        <f t="shared" si="11"/>
        <v/>
      </c>
      <c r="U23" s="125"/>
      <c r="V23" s="125"/>
      <c r="W23" s="126" t="str">
        <f t="shared" si="20"/>
        <v/>
      </c>
      <c r="X23" s="125"/>
      <c r="Y23" s="125"/>
      <c r="Z23" s="125"/>
      <c r="AA23" s="127" t="str">
        <f t="shared" ref="AA23:AA25" si="23">IFERROR(IF(AND(T22="Probabilidad",T23="Probabilidad"),(AC22-(+AC22*W23)),IF(AND(T22="Impacto",T23="Probabilidad"),(AC21-(+AC21*W23)),IF(T23="Impacto",AC22,""))),"")</f>
        <v/>
      </c>
      <c r="AB23" s="128" t="str">
        <f t="shared" si="13"/>
        <v/>
      </c>
      <c r="AC23" s="129" t="str">
        <f t="shared" si="21"/>
        <v/>
      </c>
      <c r="AD23" s="128" t="str">
        <f t="shared" si="15"/>
        <v/>
      </c>
      <c r="AE23" s="129" t="str">
        <f t="shared" ref="AE23:AE25" si="24">IFERROR(IF(AND(T22="Impacto",T23="Impacto"),(AE22-(+AE22*W23)),IF(AND(T22="Probabilidad",T23="Impacto"),(AE21-(+AE21*W23)),IF(T23="Probabilidad",AE22,""))),"")</f>
        <v/>
      </c>
      <c r="AF23" s="130"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31"/>
      <c r="AH23" s="132"/>
      <c r="AI23" s="133"/>
      <c r="AJ23" s="134"/>
      <c r="AK23" s="134"/>
      <c r="AL23" s="132"/>
      <c r="AM23" s="133"/>
    </row>
    <row r="24" spans="1:71" ht="68.45" customHeight="1" x14ac:dyDescent="0.3">
      <c r="A24" s="254"/>
      <c r="B24" s="234"/>
      <c r="C24" s="234"/>
      <c r="D24" s="234"/>
      <c r="E24" s="137"/>
      <c r="F24" s="234"/>
      <c r="G24" s="251"/>
      <c r="H24" s="251"/>
      <c r="I24" s="234"/>
      <c r="J24" s="248"/>
      <c r="K24" s="220"/>
      <c r="L24" s="239"/>
      <c r="M24" s="245"/>
      <c r="N24" s="239">
        <f>IF(NOT(ISERROR(MATCH(M24,_xlfn.ANCHORARRAY(F35),0))),L37&amp;"Por favor no seleccionar los criterios de impacto",M24)</f>
        <v>0</v>
      </c>
      <c r="O24" s="220"/>
      <c r="P24" s="239"/>
      <c r="Q24" s="242"/>
      <c r="R24" s="122">
        <v>5</v>
      </c>
      <c r="S24" s="123"/>
      <c r="T24" s="124" t="str">
        <f t="shared" si="11"/>
        <v/>
      </c>
      <c r="U24" s="125"/>
      <c r="V24" s="125"/>
      <c r="W24" s="126" t="str">
        <f t="shared" si="20"/>
        <v/>
      </c>
      <c r="X24" s="125"/>
      <c r="Y24" s="125"/>
      <c r="Z24" s="125"/>
      <c r="AA24" s="127" t="str">
        <f t="shared" si="23"/>
        <v/>
      </c>
      <c r="AB24" s="128" t="str">
        <f t="shared" si="13"/>
        <v/>
      </c>
      <c r="AC24" s="129" t="str">
        <f t="shared" si="21"/>
        <v/>
      </c>
      <c r="AD24" s="128" t="str">
        <f t="shared" si="15"/>
        <v/>
      </c>
      <c r="AE24" s="129" t="str">
        <f t="shared" si="24"/>
        <v/>
      </c>
      <c r="AF24" s="130" t="str">
        <f t="shared" ref="AF24:AF25" si="25">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31"/>
      <c r="AH24" s="132"/>
      <c r="AI24" s="133"/>
      <c r="AJ24" s="134"/>
      <c r="AK24" s="134"/>
      <c r="AL24" s="132"/>
      <c r="AM24" s="133"/>
    </row>
    <row r="25" spans="1:71" ht="68.45" customHeight="1" x14ac:dyDescent="0.3">
      <c r="A25" s="255"/>
      <c r="B25" s="235"/>
      <c r="C25" s="235"/>
      <c r="D25" s="235"/>
      <c r="E25" s="138"/>
      <c r="F25" s="235"/>
      <c r="G25" s="252"/>
      <c r="H25" s="252"/>
      <c r="I25" s="235"/>
      <c r="J25" s="249"/>
      <c r="K25" s="221"/>
      <c r="L25" s="240"/>
      <c r="M25" s="246"/>
      <c r="N25" s="240">
        <f>IF(NOT(ISERROR(MATCH(M25,_xlfn.ANCHORARRAY(F36),0))),L38&amp;"Por favor no seleccionar los criterios de impacto",M25)</f>
        <v>0</v>
      </c>
      <c r="O25" s="221"/>
      <c r="P25" s="240"/>
      <c r="Q25" s="243"/>
      <c r="R25" s="122">
        <v>6</v>
      </c>
      <c r="S25" s="123"/>
      <c r="T25" s="124" t="str">
        <f t="shared" si="11"/>
        <v/>
      </c>
      <c r="U25" s="125"/>
      <c r="V25" s="125"/>
      <c r="W25" s="126" t="str">
        <f t="shared" si="20"/>
        <v/>
      </c>
      <c r="X25" s="125"/>
      <c r="Y25" s="125"/>
      <c r="Z25" s="125"/>
      <c r="AA25" s="127" t="str">
        <f t="shared" si="23"/>
        <v/>
      </c>
      <c r="AB25" s="128" t="str">
        <f t="shared" si="13"/>
        <v/>
      </c>
      <c r="AC25" s="129" t="str">
        <f t="shared" si="21"/>
        <v/>
      </c>
      <c r="AD25" s="128" t="str">
        <f t="shared" si="15"/>
        <v/>
      </c>
      <c r="AE25" s="129" t="str">
        <f t="shared" si="24"/>
        <v/>
      </c>
      <c r="AF25" s="130" t="str">
        <f t="shared" si="25"/>
        <v/>
      </c>
      <c r="AG25" s="131"/>
      <c r="AH25" s="132"/>
      <c r="AI25" s="133"/>
      <c r="AJ25" s="134"/>
      <c r="AK25" s="134"/>
      <c r="AL25" s="132"/>
      <c r="AM25" s="133"/>
    </row>
    <row r="26" spans="1:71" ht="49.7" customHeight="1" x14ac:dyDescent="0.3">
      <c r="A26" s="6"/>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7"/>
    </row>
    <row r="28" spans="1:71" x14ac:dyDescent="0.3">
      <c r="A28" s="1"/>
      <c r="B28" s="23"/>
      <c r="C28" s="23"/>
      <c r="D28" s="1"/>
      <c r="E28" s="1"/>
      <c r="G28" s="1"/>
      <c r="H28" s="1"/>
      <c r="I28" s="1"/>
    </row>
  </sheetData>
  <dataConsolidate/>
  <mergeCells count="83">
    <mergeCell ref="AG9:AG10"/>
    <mergeCell ref="D6:Q6"/>
    <mergeCell ref="D7:Q7"/>
    <mergeCell ref="R9:R10"/>
    <mergeCell ref="AF9:AF10"/>
    <mergeCell ref="AE9:AE10"/>
    <mergeCell ref="U9:Z9"/>
    <mergeCell ref="A9:A10"/>
    <mergeCell ref="I9:I10"/>
    <mergeCell ref="H9:H10"/>
    <mergeCell ref="F9:F10"/>
    <mergeCell ref="C9:C10"/>
    <mergeCell ref="B9:B10"/>
    <mergeCell ref="E9:E10"/>
    <mergeCell ref="G9:G10"/>
    <mergeCell ref="D9:D10"/>
    <mergeCell ref="AH9:AH10"/>
    <mergeCell ref="AM9:AM10"/>
    <mergeCell ref="AL9:AL10"/>
    <mergeCell ref="AK9:AK10"/>
    <mergeCell ref="AJ9:AJ10"/>
    <mergeCell ref="AI9:AI10"/>
    <mergeCell ref="R4:T4"/>
    <mergeCell ref="A1:AM2"/>
    <mergeCell ref="A8:J8"/>
    <mergeCell ref="K8:Q8"/>
    <mergeCell ref="R8:Z8"/>
    <mergeCell ref="AA8:AG8"/>
    <mergeCell ref="AH8:AM8"/>
    <mergeCell ref="R5:T5"/>
    <mergeCell ref="D4:Q4"/>
    <mergeCell ref="D5:Q5"/>
    <mergeCell ref="A4:C4"/>
    <mergeCell ref="A5:C5"/>
    <mergeCell ref="A6:C6"/>
    <mergeCell ref="L20:L25"/>
    <mergeCell ref="M20:M25"/>
    <mergeCell ref="D20:D25"/>
    <mergeCell ref="G20:G25"/>
    <mergeCell ref="A15:A19"/>
    <mergeCell ref="B15:B19"/>
    <mergeCell ref="F15:F19"/>
    <mergeCell ref="H15:H19"/>
    <mergeCell ref="I15:I19"/>
    <mergeCell ref="G15:G19"/>
    <mergeCell ref="C15:C19"/>
    <mergeCell ref="C20:C25"/>
    <mergeCell ref="A20:A25"/>
    <mergeCell ref="B20:B25"/>
    <mergeCell ref="F20:F25"/>
    <mergeCell ref="H20:H25"/>
    <mergeCell ref="I20:I25"/>
    <mergeCell ref="B26:AM26"/>
    <mergeCell ref="P15:P19"/>
    <mergeCell ref="Q15:Q19"/>
    <mergeCell ref="N20:N25"/>
    <mergeCell ref="O20:O25"/>
    <mergeCell ref="P20:P25"/>
    <mergeCell ref="Q20:Q25"/>
    <mergeCell ref="M15:M19"/>
    <mergeCell ref="N15:N19"/>
    <mergeCell ref="O15:O19"/>
    <mergeCell ref="D15:D19"/>
    <mergeCell ref="J15:J19"/>
    <mergeCell ref="K15:K19"/>
    <mergeCell ref="L15:L19"/>
    <mergeCell ref="J20:J25"/>
    <mergeCell ref="K20:K25"/>
    <mergeCell ref="A7:C7"/>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s>
  <conditionalFormatting sqref="K11:K14 AB11:AB25">
    <cfRule type="cellIs" dxfId="23" priority="53" operator="equal">
      <formula>"Muy Alta"</formula>
    </cfRule>
    <cfRule type="cellIs" dxfId="22" priority="54" operator="equal">
      <formula>"Alta"</formula>
    </cfRule>
    <cfRule type="cellIs" dxfId="21" priority="55" operator="equal">
      <formula>"Media"</formula>
    </cfRule>
    <cfRule type="cellIs" dxfId="20" priority="56" operator="equal">
      <formula>"Baja"</formula>
    </cfRule>
    <cfRule type="cellIs" dxfId="19" priority="57" operator="equal">
      <formula>"Muy Baja"</formula>
    </cfRule>
  </conditionalFormatting>
  <conditionalFormatting sqref="K20">
    <cfRule type="cellIs" dxfId="18" priority="25" operator="equal">
      <formula>"Muy Alta"</formula>
    </cfRule>
    <cfRule type="cellIs" dxfId="17" priority="26" operator="equal">
      <formula>"Alta"</formula>
    </cfRule>
    <cfRule type="cellIs" dxfId="16" priority="27" operator="equal">
      <formula>"Media"</formula>
    </cfRule>
    <cfRule type="cellIs" dxfId="15" priority="28" operator="equal">
      <formula>"Baja"</formula>
    </cfRule>
    <cfRule type="cellIs" dxfId="14" priority="29" operator="equal">
      <formula>"Muy Baja"</formula>
    </cfRule>
  </conditionalFormatting>
  <conditionalFormatting sqref="N11:N25">
    <cfRule type="containsText" dxfId="13" priority="1" operator="containsText" text="❌">
      <formula>NOT(ISERROR(SEARCH("❌",N11)))</formula>
    </cfRule>
  </conditionalFormatting>
  <conditionalFormatting sqref="O20 O11:O14 AD11:AD25">
    <cfRule type="cellIs" dxfId="12" priority="314" operator="equal">
      <formula>"Catastrófico"</formula>
    </cfRule>
    <cfRule type="cellIs" dxfId="11" priority="315" operator="equal">
      <formula>"Mayor"</formula>
    </cfRule>
    <cfRule type="cellIs" dxfId="10" priority="316" operator="equal">
      <formula>"Moderado"</formula>
    </cfRule>
    <cfRule type="cellIs" dxfId="9" priority="317" operator="equal">
      <formula>"Menor"</formula>
    </cfRule>
    <cfRule type="cellIs" dxfId="8" priority="318" operator="equal">
      <formula>"Leve"</formula>
    </cfRule>
  </conditionalFormatting>
  <conditionalFormatting sqref="Q11:Q14 AF11:AF25">
    <cfRule type="cellIs" dxfId="7" priority="44" operator="equal">
      <formula>"Extremo"</formula>
    </cfRule>
    <cfRule type="cellIs" dxfId="6" priority="45" operator="equal">
      <formula>"Alto"</formula>
    </cfRule>
    <cfRule type="cellIs" dxfId="5" priority="46" operator="equal">
      <formula>"Moderado"</formula>
    </cfRule>
    <cfRule type="cellIs" dxfId="4" priority="47" operator="equal">
      <formula>"Bajo"</formula>
    </cfRule>
  </conditionalFormatting>
  <conditionalFormatting sqref="Q20">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D000000}">
          <x14:formula1>
            <xm:f>Procesos!$D$16:$D$22</xm:f>
          </x14:formula1>
          <xm:sqref>D20 B20 D11:D14 B11:B14</xm:sqref>
        </x14:dataValidation>
        <x14:dataValidation type="list" allowBlank="1" showInputMessage="1" showErrorMessage="1" xr:uid="{00000000-0002-0000-0100-00000E000000}">
          <x14:formula1>
            <xm:f>Procesos!$E$2:$E$27</xm:f>
          </x14:formula1>
          <xm:sqref>D5:Q5</xm:sqref>
        </x14:dataValidation>
        <x14:dataValidation type="list" allowBlank="1" showInputMessage="1" showErrorMessage="1" xr:uid="{00000000-0002-0000-0100-000012000000}">
          <x14:formula1>
            <xm:f>Procesos!$A$2:$A$22</xm:f>
          </x14:formula1>
          <xm:sqref>D4:Q4</xm:sqref>
        </x14:dataValidation>
        <x14:dataValidation type="list" allowBlank="1" showInputMessage="1" showErrorMessage="1" xr:uid="{00000000-0002-0000-0100-00000F000000}">
          <x14:formula1>
            <xm:f>'Tabla Impacto'!$D$229:$D$237</xm:f>
          </x14:formula1>
          <xm:sqref>G11:G12</xm:sqref>
        </x14:dataValidation>
        <x14:dataValidation type="list" allowBlank="1" showInputMessage="1" showErrorMessage="1" xr:uid="{00000000-0002-0000-0100-000000000000}">
          <x14:formula1>
            <xm:f>'Tabla Valoración controles'!$D$4:$D$6</xm:f>
          </x14:formula1>
          <xm:sqref>U11:U25</xm:sqref>
        </x14:dataValidation>
        <x14:dataValidation type="list" allowBlank="1" showInputMessage="1" showErrorMessage="1" xr:uid="{00000000-0002-0000-0100-000001000000}">
          <x14:formula1>
            <xm:f>'Tabla Valoración controles'!$D$7:$D$8</xm:f>
          </x14:formula1>
          <xm:sqref>V11:V25</xm:sqref>
        </x14:dataValidation>
        <x14:dataValidation type="list" allowBlank="1" showInputMessage="1" showErrorMessage="1" xr:uid="{00000000-0002-0000-0100-000002000000}">
          <x14:formula1>
            <xm:f>'Tabla Valoración controles'!$D$9:$D$10</xm:f>
          </x14:formula1>
          <xm:sqref>X11:X25</xm:sqref>
        </x14:dataValidation>
        <x14:dataValidation type="list" allowBlank="1" showInputMessage="1" showErrorMessage="1" xr:uid="{00000000-0002-0000-0100-000003000000}">
          <x14:formula1>
            <xm:f>'Tabla Valoración controles'!$D$11:$D$12</xm:f>
          </x14:formula1>
          <xm:sqref>Y11:Y25</xm:sqref>
        </x14:dataValidation>
        <x14:dataValidation type="list" allowBlank="1" showInputMessage="1" showErrorMessage="1" xr:uid="{00000000-0002-0000-0100-000004000000}">
          <x14:formula1>
            <xm:f>'Tabla Valoración controles'!$D$13:$D$14</xm:f>
          </x14:formula1>
          <xm:sqref>Z11:Z25</xm:sqref>
        </x14:dataValidation>
        <x14:dataValidation type="list" allowBlank="1" showInputMessage="1" showErrorMessage="1" xr:uid="{00000000-0002-0000-0100-000005000000}">
          <x14:formula1>
            <xm:f>'Opciones Tratamiento'!$E$2:$E$4</xm:f>
          </x14:formula1>
          <xm:sqref>D11:D25</xm:sqref>
        </x14:dataValidation>
        <x14:dataValidation type="list" allowBlank="1" showInputMessage="1" showErrorMessage="1" xr:uid="{00000000-0002-0000-0100-000006000000}">
          <x14:formula1>
            <xm:f>'Opciones Tratamiento'!$B$2:$B$5</xm:f>
          </x14:formula1>
          <xm:sqref>AG11:AG25</xm:sqref>
        </x14:dataValidation>
        <x14:dataValidation type="list" allowBlank="1" showInputMessage="1" showErrorMessage="1" xr:uid="{00000000-0002-0000-0100-000007000000}">
          <x14:formula1>
            <xm:f>'Tabla Impacto'!$F$210:$F$221</xm:f>
          </x14:formula1>
          <xm:sqref>M11:M25</xm:sqref>
        </x14:dataValidation>
        <x14:dataValidation type="custom" allowBlank="1" showInputMessage="1" showErrorMessage="1" error="Recuerde que las acciones se generan bajo la medida de mitigar el riesgo" xr:uid="{00000000-0002-0000-0100-000008000000}">
          <x14:formula1>
            <xm:f>IF(OR(AG11='Opciones Tratamiento'!$B$2,AG11='Opciones Tratamiento'!$B$3,AG11='Opciones Tratamiento'!$B$4),ISBLANK(AG11),ISTEXT(AG11))</xm:f>
          </x14:formula1>
          <xm:sqref>AH11:AH25</xm:sqref>
        </x14:dataValidation>
        <x14:dataValidation type="custom" allowBlank="1" showInputMessage="1" showErrorMessage="1" error="Recuerde que las acciones se generan bajo la medida de mitigar el riesgo" xr:uid="{00000000-0002-0000-0100-000009000000}">
          <x14:formula1>
            <xm:f>IF(OR(AG11='Opciones Tratamiento'!$B$2,AG11='Opciones Tratamiento'!$B$3,AG11='Opciones Tratamiento'!$B$4),ISBLANK(AG11),ISTEXT(AG11))</xm:f>
          </x14:formula1>
          <xm:sqref>AI11:AI25</xm:sqref>
        </x14:dataValidation>
        <x14:dataValidation type="custom" allowBlank="1" showInputMessage="1" showErrorMessage="1" error="Recuerde que las acciones se generan bajo la medida de mitigar el riesgo" xr:uid="{00000000-0002-0000-0100-00000A000000}">
          <x14:formula1>
            <xm:f>IF(OR(AG11='Opciones Tratamiento'!$B$2,AG11='Opciones Tratamiento'!$B$3,AG11='Opciones Tratamiento'!$B$4),ISBLANK(AG11),ISTEXT(AG11))</xm:f>
          </x14:formula1>
          <xm:sqref>AJ11:AJ25</xm:sqref>
        </x14:dataValidation>
        <x14:dataValidation type="custom" allowBlank="1" showInputMessage="1" showErrorMessage="1" error="Recuerde que las acciones se generan bajo la medida de mitigar el riesgo" xr:uid="{00000000-0002-0000-0100-00000B000000}">
          <x14:formula1>
            <xm:f>IF(OR(AG11='Opciones Tratamiento'!$B$2,AG11='Opciones Tratamiento'!$B$3,AG11='Opciones Tratamiento'!$B$4),ISBLANK(AG11),ISTEXT(AG11))</xm:f>
          </x14:formula1>
          <xm:sqref>AK11:AK25</xm:sqref>
        </x14:dataValidation>
        <x14:dataValidation type="custom" allowBlank="1" showInputMessage="1" showErrorMessage="1" error="Recuerde que las acciones se generan bajo la medida de mitigar el riesgo" xr:uid="{00000000-0002-0000-0100-00000C000000}">
          <x14:formula1>
            <xm:f>IF(OR(AG11='Opciones Tratamiento'!$B$2,AG11='Opciones Tratamiento'!$B$3,AG11='Opciones Tratamiento'!$B$4),ISBLANK(AG11),ISTEXT(AG11))</xm:f>
          </x14:formula1>
          <xm:sqref>AL11:AL25</xm:sqref>
        </x14:dataValidation>
        <x14:dataValidation type="list" allowBlank="1" showInputMessage="1" showErrorMessage="1" xr:uid="{00000000-0002-0000-0100-000010000000}">
          <x14:formula1>
            <xm:f>'Opciones Tratamiento'!$B$9:$B$11</xm:f>
          </x14:formula1>
          <xm:sqref>AM11:AM25</xm:sqref>
        </x14:dataValidation>
        <x14:dataValidation type="list" allowBlank="1" showInputMessage="1" showErrorMessage="1" xr:uid="{00000000-0002-0000-0100-000011000000}">
          <x14:formula1>
            <xm:f>'Opciones Tratamiento'!$B$13:$B$19</xm:f>
          </x14:formula1>
          <xm:sqref>I11:I25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election activeCell="P32" sqref="P32:Q35"/>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284" t="s">
        <v>143</v>
      </c>
      <c r="C2" s="284"/>
      <c r="D2" s="284"/>
      <c r="E2" s="284"/>
      <c r="F2" s="284"/>
      <c r="G2" s="284"/>
      <c r="H2" s="284"/>
      <c r="I2" s="284"/>
      <c r="J2" s="321" t="s">
        <v>2</v>
      </c>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284"/>
      <c r="C3" s="284"/>
      <c r="D3" s="284"/>
      <c r="E3" s="284"/>
      <c r="F3" s="284"/>
      <c r="G3" s="284"/>
      <c r="H3" s="284"/>
      <c r="I3" s="284"/>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284"/>
      <c r="C4" s="284"/>
      <c r="D4" s="284"/>
      <c r="E4" s="284"/>
      <c r="F4" s="284"/>
      <c r="G4" s="284"/>
      <c r="H4" s="284"/>
      <c r="I4" s="284"/>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332" t="s">
        <v>3</v>
      </c>
      <c r="C6" s="332"/>
      <c r="D6" s="333"/>
      <c r="E6" s="322" t="s">
        <v>108</v>
      </c>
      <c r="F6" s="323"/>
      <c r="G6" s="323"/>
      <c r="H6" s="323"/>
      <c r="I6" s="324"/>
      <c r="J6" s="318" t="str">
        <f>IF(AND('Mapa final'!$K$11="Muy Alta",'Mapa final'!$O$11="Leve"),CONCATENATE("R",'Mapa final'!$A$11),"")</f>
        <v/>
      </c>
      <c r="K6" s="319"/>
      <c r="L6" s="319" t="str">
        <f>IF(AND('Mapa final'!$K$12="Muy Alta",'Mapa final'!$O$12="Leve"),CONCATENATE("R",'Mapa final'!$A$12),"")</f>
        <v/>
      </c>
      <c r="M6" s="319"/>
      <c r="N6" s="319" t="e">
        <f>IF(AND('Mapa final'!#REF!="Muy Alta",'Mapa final'!#REF!="Leve"),CONCATENATE("R",'Mapa final'!#REF!),"")</f>
        <v>#REF!</v>
      </c>
      <c r="O6" s="320"/>
      <c r="P6" s="318" t="str">
        <f>IF(AND('Mapa final'!$K$11="Muy Alta",'Mapa final'!$O$11="Menor"),CONCATENATE("R",'Mapa final'!$A$11),"")</f>
        <v/>
      </c>
      <c r="Q6" s="319"/>
      <c r="R6" s="319" t="str">
        <f>IF(AND('Mapa final'!$K$12="Muy Alta",'Mapa final'!$O$12="Menor"),CONCATENATE("R",'Mapa final'!$A$12),"")</f>
        <v/>
      </c>
      <c r="S6" s="319"/>
      <c r="T6" s="319" t="e">
        <f>IF(AND('Mapa final'!#REF!="Muy Alta",'Mapa final'!#REF!="Menor"),CONCATENATE("R",'Mapa final'!#REF!),"")</f>
        <v>#REF!</v>
      </c>
      <c r="U6" s="320"/>
      <c r="V6" s="318" t="str">
        <f>IF(AND('Mapa final'!$K$11="Muy Alta",'Mapa final'!$O$11="Moderado"),CONCATENATE("R",'Mapa final'!$A$11),"")</f>
        <v/>
      </c>
      <c r="W6" s="319"/>
      <c r="X6" s="319" t="str">
        <f>IF(AND('Mapa final'!$K$12="Muy Alta",'Mapa final'!$O$12="Moderado"),CONCATENATE("R",'Mapa final'!$A$12),"")</f>
        <v/>
      </c>
      <c r="Y6" s="319"/>
      <c r="Z6" s="319" t="e">
        <f>IF(AND('Mapa final'!#REF!="Muy Alta",'Mapa final'!#REF!="Moderado"),CONCATENATE("R",'Mapa final'!#REF!),"")</f>
        <v>#REF!</v>
      </c>
      <c r="AA6" s="320"/>
      <c r="AB6" s="318" t="str">
        <f>IF(AND('Mapa final'!$K$11="Muy Alta",'Mapa final'!$O$11="Mayor"),CONCATENATE("R",'Mapa final'!$A$11),"")</f>
        <v/>
      </c>
      <c r="AC6" s="319"/>
      <c r="AD6" s="319" t="str">
        <f>IF(AND('Mapa final'!$K$12="Muy Alta",'Mapa final'!$O$12="Mayor"),CONCATENATE("R",'Mapa final'!$A$12),"")</f>
        <v/>
      </c>
      <c r="AE6" s="319"/>
      <c r="AF6" s="319" t="e">
        <f>IF(AND('Mapa final'!#REF!="Muy Alta",'Mapa final'!#REF!="Mayor"),CONCATENATE("R",'Mapa final'!#REF!),"")</f>
        <v>#REF!</v>
      </c>
      <c r="AG6" s="320"/>
      <c r="AH6" s="309" t="str">
        <f>IF(AND('Mapa final'!$K$11="Muy Alta",'Mapa final'!$O$11="Catastrófico"),CONCATENATE("R",'Mapa final'!$A$11),"")</f>
        <v/>
      </c>
      <c r="AI6" s="310"/>
      <c r="AJ6" s="310" t="str">
        <f>IF(AND('Mapa final'!$K$12="Muy Alta",'Mapa final'!$O$12="Catastrófico"),CONCATENATE("R",'Mapa final'!$A$12),"")</f>
        <v/>
      </c>
      <c r="AK6" s="310"/>
      <c r="AL6" s="310" t="e">
        <f>IF(AND('Mapa final'!#REF!="Muy Alta",'Mapa final'!#REF!="Catastrófico"),CONCATENATE("R",'Mapa final'!#REF!),"")</f>
        <v>#REF!</v>
      </c>
      <c r="AM6" s="311"/>
      <c r="AO6" s="334" t="s">
        <v>76</v>
      </c>
      <c r="AP6" s="335"/>
      <c r="AQ6" s="335"/>
      <c r="AR6" s="335"/>
      <c r="AS6" s="335"/>
      <c r="AT6" s="33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332"/>
      <c r="C7" s="332"/>
      <c r="D7" s="333"/>
      <c r="E7" s="325"/>
      <c r="F7" s="326"/>
      <c r="G7" s="326"/>
      <c r="H7" s="326"/>
      <c r="I7" s="327"/>
      <c r="J7" s="312"/>
      <c r="K7" s="313"/>
      <c r="L7" s="313"/>
      <c r="M7" s="313"/>
      <c r="N7" s="313"/>
      <c r="O7" s="314"/>
      <c r="P7" s="312"/>
      <c r="Q7" s="313"/>
      <c r="R7" s="313"/>
      <c r="S7" s="313"/>
      <c r="T7" s="313"/>
      <c r="U7" s="314"/>
      <c r="V7" s="312"/>
      <c r="W7" s="313"/>
      <c r="X7" s="313"/>
      <c r="Y7" s="313"/>
      <c r="Z7" s="313"/>
      <c r="AA7" s="314"/>
      <c r="AB7" s="312"/>
      <c r="AC7" s="313"/>
      <c r="AD7" s="313"/>
      <c r="AE7" s="313"/>
      <c r="AF7" s="313"/>
      <c r="AG7" s="314"/>
      <c r="AH7" s="303"/>
      <c r="AI7" s="304"/>
      <c r="AJ7" s="304"/>
      <c r="AK7" s="304"/>
      <c r="AL7" s="304"/>
      <c r="AM7" s="305"/>
      <c r="AN7" s="82"/>
      <c r="AO7" s="337"/>
      <c r="AP7" s="338"/>
      <c r="AQ7" s="338"/>
      <c r="AR7" s="338"/>
      <c r="AS7" s="338"/>
      <c r="AT7" s="33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332"/>
      <c r="C8" s="332"/>
      <c r="D8" s="333"/>
      <c r="E8" s="325"/>
      <c r="F8" s="326"/>
      <c r="G8" s="326"/>
      <c r="H8" s="326"/>
      <c r="I8" s="327"/>
      <c r="J8" s="312" t="e">
        <f>IF(AND('Mapa final'!#REF!="Muy Alta",'Mapa final'!#REF!="Leve"),CONCATENATE("R",'Mapa final'!#REF!),"")</f>
        <v>#REF!</v>
      </c>
      <c r="K8" s="313"/>
      <c r="L8" s="313" t="str">
        <f>IF(AND('Mapa final'!$K$13="Muy Alta",'Mapa final'!$O$13="Leve"),CONCATENATE("R",'Mapa final'!$A$13),"")</f>
        <v/>
      </c>
      <c r="M8" s="313"/>
      <c r="N8" s="313" t="str">
        <f>IF(AND('Mapa final'!$K$14="Muy Alta",'Mapa final'!$O$14="Leve"),CONCATENATE("R",'Mapa final'!$A$14),"")</f>
        <v/>
      </c>
      <c r="O8" s="314"/>
      <c r="P8" s="312" t="e">
        <f>IF(AND('Mapa final'!#REF!="Muy Alta",'Mapa final'!#REF!="Menor"),CONCATENATE("R",'Mapa final'!#REF!),"")</f>
        <v>#REF!</v>
      </c>
      <c r="Q8" s="313"/>
      <c r="R8" s="313" t="str">
        <f>IF(AND('Mapa final'!$K$13="Muy Alta",'Mapa final'!$O$13="Menor"),CONCATENATE("R",'Mapa final'!$A$13),"")</f>
        <v/>
      </c>
      <c r="S8" s="313"/>
      <c r="T8" s="313" t="str">
        <f>IF(AND('Mapa final'!$K$14="Muy Alta",'Mapa final'!$O$14="Menor"),CONCATENATE("R",'Mapa final'!$A$14),"")</f>
        <v/>
      </c>
      <c r="U8" s="314"/>
      <c r="V8" s="312" t="e">
        <f>IF(AND('Mapa final'!#REF!="Muy Alta",'Mapa final'!#REF!="Moderado"),CONCATENATE("R",'Mapa final'!#REF!),"")</f>
        <v>#REF!</v>
      </c>
      <c r="W8" s="313"/>
      <c r="X8" s="313" t="str">
        <f>IF(AND('Mapa final'!$K$13="Muy Alta",'Mapa final'!$O$13="Moderado"),CONCATENATE("R",'Mapa final'!$A$13),"")</f>
        <v/>
      </c>
      <c r="Y8" s="313"/>
      <c r="Z8" s="313" t="str">
        <f>IF(AND('Mapa final'!$K$14="Muy Alta",'Mapa final'!$O$14="Moderado"),CONCATENATE("R",'Mapa final'!$A$14),"")</f>
        <v/>
      </c>
      <c r="AA8" s="314"/>
      <c r="AB8" s="312" t="e">
        <f>IF(AND('Mapa final'!#REF!="Muy Alta",'Mapa final'!#REF!="Mayor"),CONCATENATE("R",'Mapa final'!#REF!),"")</f>
        <v>#REF!</v>
      </c>
      <c r="AC8" s="313"/>
      <c r="AD8" s="313" t="str">
        <f>IF(AND('Mapa final'!$K$13="Muy Alta",'Mapa final'!$O$13="Mayor"),CONCATENATE("R",'Mapa final'!$A$13),"")</f>
        <v/>
      </c>
      <c r="AE8" s="313"/>
      <c r="AF8" s="313" t="str">
        <f>IF(AND('Mapa final'!$K$14="Muy Alta",'Mapa final'!$O$14="Mayor"),CONCATENATE("R",'Mapa final'!$A$14),"")</f>
        <v/>
      </c>
      <c r="AG8" s="314"/>
      <c r="AH8" s="303" t="e">
        <f>IF(AND('Mapa final'!#REF!="Muy Alta",'Mapa final'!#REF!="Catastrófico"),CONCATENATE("R",'Mapa final'!#REF!),"")</f>
        <v>#REF!</v>
      </c>
      <c r="AI8" s="304"/>
      <c r="AJ8" s="304" t="str">
        <f>IF(AND('Mapa final'!$K$13="Muy Alta",'Mapa final'!$O$13="Catastrófico"),CONCATENATE("R",'Mapa final'!$A$13),"")</f>
        <v/>
      </c>
      <c r="AK8" s="304"/>
      <c r="AL8" s="304" t="str">
        <f>IF(AND('Mapa final'!$K$14="Muy Alta",'Mapa final'!$O$14="Catastrófico"),CONCATENATE("R",'Mapa final'!$A$14),"")</f>
        <v/>
      </c>
      <c r="AM8" s="305"/>
      <c r="AN8" s="82"/>
      <c r="AO8" s="337"/>
      <c r="AP8" s="338"/>
      <c r="AQ8" s="338"/>
      <c r="AR8" s="338"/>
      <c r="AS8" s="338"/>
      <c r="AT8" s="33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332"/>
      <c r="C9" s="332"/>
      <c r="D9" s="333"/>
      <c r="E9" s="325"/>
      <c r="F9" s="326"/>
      <c r="G9" s="326"/>
      <c r="H9" s="326"/>
      <c r="I9" s="327"/>
      <c r="J9" s="312"/>
      <c r="K9" s="313"/>
      <c r="L9" s="313"/>
      <c r="M9" s="313"/>
      <c r="N9" s="313"/>
      <c r="O9" s="314"/>
      <c r="P9" s="312"/>
      <c r="Q9" s="313"/>
      <c r="R9" s="313"/>
      <c r="S9" s="313"/>
      <c r="T9" s="313"/>
      <c r="U9" s="314"/>
      <c r="V9" s="312"/>
      <c r="W9" s="313"/>
      <c r="X9" s="313"/>
      <c r="Y9" s="313"/>
      <c r="Z9" s="313"/>
      <c r="AA9" s="314"/>
      <c r="AB9" s="312"/>
      <c r="AC9" s="313"/>
      <c r="AD9" s="313"/>
      <c r="AE9" s="313"/>
      <c r="AF9" s="313"/>
      <c r="AG9" s="314"/>
      <c r="AH9" s="303"/>
      <c r="AI9" s="304"/>
      <c r="AJ9" s="304"/>
      <c r="AK9" s="304"/>
      <c r="AL9" s="304"/>
      <c r="AM9" s="305"/>
      <c r="AN9" s="82"/>
      <c r="AO9" s="337"/>
      <c r="AP9" s="338"/>
      <c r="AQ9" s="338"/>
      <c r="AR9" s="338"/>
      <c r="AS9" s="338"/>
      <c r="AT9" s="33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332"/>
      <c r="C10" s="332"/>
      <c r="D10" s="333"/>
      <c r="E10" s="325"/>
      <c r="F10" s="326"/>
      <c r="G10" s="326"/>
      <c r="H10" s="326"/>
      <c r="I10" s="327"/>
      <c r="J10" s="312" t="e">
        <f>IF(AND('Mapa final'!#REF!="Muy Alta",'Mapa final'!#REF!="Leve"),CONCATENATE("R",'Mapa final'!#REF!),"")</f>
        <v>#REF!</v>
      </c>
      <c r="K10" s="313"/>
      <c r="L10" s="313" t="e">
        <f>IF(AND('Mapa final'!#REF!="Muy Alta",'Mapa final'!#REF!="Leve"),CONCATENATE("R",'Mapa final'!#REF!),"")</f>
        <v>#REF!</v>
      </c>
      <c r="M10" s="313"/>
      <c r="N10" s="313" t="e">
        <f>IF(AND('Mapa final'!#REF!="Muy Alta",'Mapa final'!#REF!="Leve"),CONCATENATE("R",'Mapa final'!#REF!),"")</f>
        <v>#REF!</v>
      </c>
      <c r="O10" s="314"/>
      <c r="P10" s="312" t="e">
        <f>IF(AND('Mapa final'!#REF!="Muy Alta",'Mapa final'!#REF!="Menor"),CONCATENATE("R",'Mapa final'!#REF!),"")</f>
        <v>#REF!</v>
      </c>
      <c r="Q10" s="313"/>
      <c r="R10" s="313" t="e">
        <f>IF(AND('Mapa final'!#REF!="Muy Alta",'Mapa final'!#REF!="Menor"),CONCATENATE("R",'Mapa final'!#REF!),"")</f>
        <v>#REF!</v>
      </c>
      <c r="S10" s="313"/>
      <c r="T10" s="313" t="e">
        <f>IF(AND('Mapa final'!#REF!="Muy Alta",'Mapa final'!#REF!="Menor"),CONCATENATE("R",'Mapa final'!#REF!),"")</f>
        <v>#REF!</v>
      </c>
      <c r="U10" s="314"/>
      <c r="V10" s="312" t="e">
        <f>IF(AND('Mapa final'!#REF!="Muy Alta",'Mapa final'!#REF!="Moderado"),CONCATENATE("R",'Mapa final'!#REF!),"")</f>
        <v>#REF!</v>
      </c>
      <c r="W10" s="313"/>
      <c r="X10" s="313" t="e">
        <f>IF(AND('Mapa final'!#REF!="Muy Alta",'Mapa final'!#REF!="Moderado"),CONCATENATE("R",'Mapa final'!#REF!),"")</f>
        <v>#REF!</v>
      </c>
      <c r="Y10" s="313"/>
      <c r="Z10" s="313" t="e">
        <f>IF(AND('Mapa final'!#REF!="Muy Alta",'Mapa final'!#REF!="Moderado"),CONCATENATE("R",'Mapa final'!#REF!),"")</f>
        <v>#REF!</v>
      </c>
      <c r="AA10" s="314"/>
      <c r="AB10" s="312" t="e">
        <f>IF(AND('Mapa final'!#REF!="Muy Alta",'Mapa final'!#REF!="Mayor"),CONCATENATE("R",'Mapa final'!#REF!),"")</f>
        <v>#REF!</v>
      </c>
      <c r="AC10" s="313"/>
      <c r="AD10" s="313" t="e">
        <f>IF(AND('Mapa final'!#REF!="Muy Alta",'Mapa final'!#REF!="Mayor"),CONCATENATE("R",'Mapa final'!#REF!),"")</f>
        <v>#REF!</v>
      </c>
      <c r="AE10" s="313"/>
      <c r="AF10" s="313" t="e">
        <f>IF(AND('Mapa final'!#REF!="Muy Alta",'Mapa final'!#REF!="Mayor"),CONCATENATE("R",'Mapa final'!#REF!),"")</f>
        <v>#REF!</v>
      </c>
      <c r="AG10" s="314"/>
      <c r="AH10" s="303" t="e">
        <f>IF(AND('Mapa final'!#REF!="Muy Alta",'Mapa final'!#REF!="Catastrófico"),CONCATENATE("R",'Mapa final'!#REF!),"")</f>
        <v>#REF!</v>
      </c>
      <c r="AI10" s="304"/>
      <c r="AJ10" s="304" t="e">
        <f>IF(AND('Mapa final'!#REF!="Muy Alta",'Mapa final'!#REF!="Catastrófico"),CONCATENATE("R",'Mapa final'!#REF!),"")</f>
        <v>#REF!</v>
      </c>
      <c r="AK10" s="304"/>
      <c r="AL10" s="304" t="e">
        <f>IF(AND('Mapa final'!#REF!="Muy Alta",'Mapa final'!#REF!="Catastrófico"),CONCATENATE("R",'Mapa final'!#REF!),"")</f>
        <v>#REF!</v>
      </c>
      <c r="AM10" s="305"/>
      <c r="AN10" s="82"/>
      <c r="AO10" s="337"/>
      <c r="AP10" s="338"/>
      <c r="AQ10" s="338"/>
      <c r="AR10" s="338"/>
      <c r="AS10" s="338"/>
      <c r="AT10" s="33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332"/>
      <c r="C11" s="332"/>
      <c r="D11" s="333"/>
      <c r="E11" s="325"/>
      <c r="F11" s="326"/>
      <c r="G11" s="326"/>
      <c r="H11" s="326"/>
      <c r="I11" s="327"/>
      <c r="J11" s="312"/>
      <c r="K11" s="313"/>
      <c r="L11" s="313"/>
      <c r="M11" s="313"/>
      <c r="N11" s="313"/>
      <c r="O11" s="314"/>
      <c r="P11" s="312"/>
      <c r="Q11" s="313"/>
      <c r="R11" s="313"/>
      <c r="S11" s="313"/>
      <c r="T11" s="313"/>
      <c r="U11" s="314"/>
      <c r="V11" s="312"/>
      <c r="W11" s="313"/>
      <c r="X11" s="313"/>
      <c r="Y11" s="313"/>
      <c r="Z11" s="313"/>
      <c r="AA11" s="314"/>
      <c r="AB11" s="312"/>
      <c r="AC11" s="313"/>
      <c r="AD11" s="313"/>
      <c r="AE11" s="313"/>
      <c r="AF11" s="313"/>
      <c r="AG11" s="314"/>
      <c r="AH11" s="303"/>
      <c r="AI11" s="304"/>
      <c r="AJ11" s="304"/>
      <c r="AK11" s="304"/>
      <c r="AL11" s="304"/>
      <c r="AM11" s="305"/>
      <c r="AN11" s="82"/>
      <c r="AO11" s="337"/>
      <c r="AP11" s="338"/>
      <c r="AQ11" s="338"/>
      <c r="AR11" s="338"/>
      <c r="AS11" s="338"/>
      <c r="AT11" s="33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332"/>
      <c r="C12" s="332"/>
      <c r="D12" s="333"/>
      <c r="E12" s="325"/>
      <c r="F12" s="326"/>
      <c r="G12" s="326"/>
      <c r="H12" s="326"/>
      <c r="I12" s="327"/>
      <c r="J12" s="312" t="str">
        <f>IF(AND('Mapa final'!$K$20="Muy Alta",'Mapa final'!$O$20="Leve"),CONCATENATE("R",'Mapa final'!$A$20),"")</f>
        <v/>
      </c>
      <c r="K12" s="313"/>
      <c r="L12" s="313" t="str">
        <f>IF(AND('Mapa final'!$K$26="Muy Alta",'Mapa final'!$O$26="Leve"),CONCATENATE("R",'Mapa final'!$A$26),"")</f>
        <v/>
      </c>
      <c r="M12" s="313"/>
      <c r="N12" s="313" t="str">
        <f>IF(AND('Mapa final'!$K$32="Muy Alta",'Mapa final'!$O$32="Leve"),CONCATENATE("R",'Mapa final'!$A$32),"")</f>
        <v/>
      </c>
      <c r="O12" s="314"/>
      <c r="P12" s="312" t="str">
        <f>IF(AND('Mapa final'!$K$20="Muy Alta",'Mapa final'!$O$20="Menor"),CONCATENATE("R",'Mapa final'!$A$20),"")</f>
        <v/>
      </c>
      <c r="Q12" s="313"/>
      <c r="R12" s="313" t="str">
        <f>IF(AND('Mapa final'!$K$26="Muy Alta",'Mapa final'!$O$26="Menor"),CONCATENATE("R",'Mapa final'!$A$26),"")</f>
        <v/>
      </c>
      <c r="S12" s="313"/>
      <c r="T12" s="313" t="str">
        <f>IF(AND('Mapa final'!$K$32="Muy Alta",'Mapa final'!$O$32="Menor"),CONCATENATE("R",'Mapa final'!$A$32),"")</f>
        <v/>
      </c>
      <c r="U12" s="314"/>
      <c r="V12" s="312" t="str">
        <f>IF(AND('Mapa final'!$K$20="Muy Alta",'Mapa final'!$O$20="Moderado"),CONCATENATE("R",'Mapa final'!$A$20),"")</f>
        <v/>
      </c>
      <c r="W12" s="313"/>
      <c r="X12" s="313" t="str">
        <f>IF(AND('Mapa final'!$K$26="Muy Alta",'Mapa final'!$O$26="Moderado"),CONCATENATE("R",'Mapa final'!$A$26),"")</f>
        <v/>
      </c>
      <c r="Y12" s="313"/>
      <c r="Z12" s="313" t="str">
        <f>IF(AND('Mapa final'!$K$32="Muy Alta",'Mapa final'!$O$32="Moderado"),CONCATENATE("R",'Mapa final'!$A$32),"")</f>
        <v/>
      </c>
      <c r="AA12" s="314"/>
      <c r="AB12" s="312" t="str">
        <f>IF(AND('Mapa final'!$K$20="Muy Alta",'Mapa final'!$O$20="Mayor"),CONCATENATE("R",'Mapa final'!$A$20),"")</f>
        <v/>
      </c>
      <c r="AC12" s="313"/>
      <c r="AD12" s="313" t="str">
        <f>IF(AND('Mapa final'!$K$26="Muy Alta",'Mapa final'!$O$26="Mayor"),CONCATENATE("R",'Mapa final'!$A$26),"")</f>
        <v/>
      </c>
      <c r="AE12" s="313"/>
      <c r="AF12" s="313" t="str">
        <f>IF(AND('Mapa final'!$K$32="Muy Alta",'Mapa final'!$O$32="Mayor"),CONCATENATE("R",'Mapa final'!$A$32),"")</f>
        <v/>
      </c>
      <c r="AG12" s="314"/>
      <c r="AH12" s="303" t="str">
        <f>IF(AND('Mapa final'!$K$20="Muy Alta",'Mapa final'!$O$20="Catastrófico"),CONCATENATE("R",'Mapa final'!$A$20),"")</f>
        <v/>
      </c>
      <c r="AI12" s="304"/>
      <c r="AJ12" s="304" t="str">
        <f>IF(AND('Mapa final'!$K$26="Muy Alta",'Mapa final'!$O$26="Catastrófico"),CONCATENATE("R",'Mapa final'!$A$26),"")</f>
        <v/>
      </c>
      <c r="AK12" s="304"/>
      <c r="AL12" s="304" t="str">
        <f>IF(AND('Mapa final'!$K$32="Muy Alta",'Mapa final'!$O$32="Catastrófico"),CONCATENATE("R",'Mapa final'!$A$32),"")</f>
        <v/>
      </c>
      <c r="AM12" s="305"/>
      <c r="AN12" s="82"/>
      <c r="AO12" s="337"/>
      <c r="AP12" s="338"/>
      <c r="AQ12" s="338"/>
      <c r="AR12" s="338"/>
      <c r="AS12" s="338"/>
      <c r="AT12" s="33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332"/>
      <c r="C13" s="332"/>
      <c r="D13" s="333"/>
      <c r="E13" s="328"/>
      <c r="F13" s="329"/>
      <c r="G13" s="329"/>
      <c r="H13" s="329"/>
      <c r="I13" s="330"/>
      <c r="J13" s="312"/>
      <c r="K13" s="313"/>
      <c r="L13" s="313"/>
      <c r="M13" s="313"/>
      <c r="N13" s="313"/>
      <c r="O13" s="314"/>
      <c r="P13" s="312"/>
      <c r="Q13" s="313"/>
      <c r="R13" s="313"/>
      <c r="S13" s="313"/>
      <c r="T13" s="313"/>
      <c r="U13" s="314"/>
      <c r="V13" s="312"/>
      <c r="W13" s="313"/>
      <c r="X13" s="313"/>
      <c r="Y13" s="313"/>
      <c r="Z13" s="313"/>
      <c r="AA13" s="314"/>
      <c r="AB13" s="312"/>
      <c r="AC13" s="313"/>
      <c r="AD13" s="313"/>
      <c r="AE13" s="313"/>
      <c r="AF13" s="313"/>
      <c r="AG13" s="314"/>
      <c r="AH13" s="306"/>
      <c r="AI13" s="307"/>
      <c r="AJ13" s="307"/>
      <c r="AK13" s="307"/>
      <c r="AL13" s="307"/>
      <c r="AM13" s="308"/>
      <c r="AN13" s="82"/>
      <c r="AO13" s="340"/>
      <c r="AP13" s="341"/>
      <c r="AQ13" s="341"/>
      <c r="AR13" s="341"/>
      <c r="AS13" s="341"/>
      <c r="AT13" s="34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332"/>
      <c r="C14" s="332"/>
      <c r="D14" s="333"/>
      <c r="E14" s="322" t="s">
        <v>107</v>
      </c>
      <c r="F14" s="323"/>
      <c r="G14" s="323"/>
      <c r="H14" s="323"/>
      <c r="I14" s="323"/>
      <c r="J14" s="300" t="str">
        <f>IF(AND('Mapa final'!$K$11="Alta",'Mapa final'!$O$11="Leve"),CONCATENATE("R",'Mapa final'!$A$11),"")</f>
        <v/>
      </c>
      <c r="K14" s="301"/>
      <c r="L14" s="301" t="str">
        <f>IF(AND('Mapa final'!$K$12="Alta",'Mapa final'!$O$12="Leve"),CONCATENATE("R",'Mapa final'!$A$12),"")</f>
        <v/>
      </c>
      <c r="M14" s="301"/>
      <c r="N14" s="301" t="e">
        <f>IF(AND('Mapa final'!#REF!="Alta",'Mapa final'!#REF!="Leve"),CONCATENATE("R",'Mapa final'!#REF!),"")</f>
        <v>#REF!</v>
      </c>
      <c r="O14" s="302"/>
      <c r="P14" s="300" t="str">
        <f>IF(AND('Mapa final'!$K$11="Alta",'Mapa final'!$O$11="Menor"),CONCATENATE("R",'Mapa final'!$A$11),"")</f>
        <v/>
      </c>
      <c r="Q14" s="301"/>
      <c r="R14" s="301" t="str">
        <f>IF(AND('Mapa final'!$K$12="Alta",'Mapa final'!$O$12="Menor"),CONCATENATE("R",'Mapa final'!$A$12),"")</f>
        <v/>
      </c>
      <c r="S14" s="301"/>
      <c r="T14" s="301" t="e">
        <f>IF(AND('Mapa final'!#REF!="Alta",'Mapa final'!#REF!="Menor"),CONCATENATE("R",'Mapa final'!#REF!),"")</f>
        <v>#REF!</v>
      </c>
      <c r="U14" s="302"/>
      <c r="V14" s="318" t="str">
        <f>IF(AND('Mapa final'!$K$11="Alta",'Mapa final'!$O$11="Moderado"),CONCATENATE("R",'Mapa final'!$A$11),"")</f>
        <v/>
      </c>
      <c r="W14" s="319"/>
      <c r="X14" s="319" t="str">
        <f>IF(AND('Mapa final'!$K$12="Alta",'Mapa final'!$O$12="Moderado"),CONCATENATE("R",'Mapa final'!$A$12),"")</f>
        <v/>
      </c>
      <c r="Y14" s="319"/>
      <c r="Z14" s="319" t="e">
        <f>IF(AND('Mapa final'!#REF!="Alta",'Mapa final'!#REF!="Moderado"),CONCATENATE("R",'Mapa final'!#REF!),"")</f>
        <v>#REF!</v>
      </c>
      <c r="AA14" s="320"/>
      <c r="AB14" s="318" t="str">
        <f>IF(AND('Mapa final'!$K$11="Alta",'Mapa final'!$O$11="Mayor"),CONCATENATE("R",'Mapa final'!$A$11),"")</f>
        <v/>
      </c>
      <c r="AC14" s="319"/>
      <c r="AD14" s="319" t="str">
        <f>IF(AND('Mapa final'!$K$12="Alta",'Mapa final'!$O$12="Mayor"),CONCATENATE("R",'Mapa final'!$A$12),"")</f>
        <v/>
      </c>
      <c r="AE14" s="319"/>
      <c r="AF14" s="319" t="e">
        <f>IF(AND('Mapa final'!#REF!="Alta",'Mapa final'!#REF!="Mayor"),CONCATENATE("R",'Mapa final'!#REF!),"")</f>
        <v>#REF!</v>
      </c>
      <c r="AG14" s="320"/>
      <c r="AH14" s="309" t="str">
        <f>IF(AND('Mapa final'!$K$11="Alta",'Mapa final'!$O$11="Catastrófico"),CONCATENATE("R",'Mapa final'!$A$11),"")</f>
        <v/>
      </c>
      <c r="AI14" s="310"/>
      <c r="AJ14" s="310" t="str">
        <f>IF(AND('Mapa final'!$K$12="Alta",'Mapa final'!$O$12="Catastrófico"),CONCATENATE("R",'Mapa final'!$A$12),"")</f>
        <v/>
      </c>
      <c r="AK14" s="310"/>
      <c r="AL14" s="310" t="e">
        <f>IF(AND('Mapa final'!#REF!="Alta",'Mapa final'!#REF!="Catastrófico"),CONCATENATE("R",'Mapa final'!#REF!),"")</f>
        <v>#REF!</v>
      </c>
      <c r="AM14" s="311"/>
      <c r="AN14" s="82"/>
      <c r="AO14" s="343" t="s">
        <v>77</v>
      </c>
      <c r="AP14" s="344"/>
      <c r="AQ14" s="344"/>
      <c r="AR14" s="344"/>
      <c r="AS14" s="344"/>
      <c r="AT14" s="34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332"/>
      <c r="C15" s="332"/>
      <c r="D15" s="333"/>
      <c r="E15" s="325"/>
      <c r="F15" s="326"/>
      <c r="G15" s="326"/>
      <c r="H15" s="326"/>
      <c r="I15" s="326"/>
      <c r="J15" s="294"/>
      <c r="K15" s="295"/>
      <c r="L15" s="295"/>
      <c r="M15" s="295"/>
      <c r="N15" s="295"/>
      <c r="O15" s="296"/>
      <c r="P15" s="294"/>
      <c r="Q15" s="295"/>
      <c r="R15" s="295"/>
      <c r="S15" s="295"/>
      <c r="T15" s="295"/>
      <c r="U15" s="296"/>
      <c r="V15" s="312"/>
      <c r="W15" s="313"/>
      <c r="X15" s="313"/>
      <c r="Y15" s="313"/>
      <c r="Z15" s="313"/>
      <c r="AA15" s="314"/>
      <c r="AB15" s="312"/>
      <c r="AC15" s="313"/>
      <c r="AD15" s="313"/>
      <c r="AE15" s="313"/>
      <c r="AF15" s="313"/>
      <c r="AG15" s="314"/>
      <c r="AH15" s="303"/>
      <c r="AI15" s="304"/>
      <c r="AJ15" s="304"/>
      <c r="AK15" s="304"/>
      <c r="AL15" s="304"/>
      <c r="AM15" s="305"/>
      <c r="AN15" s="82"/>
      <c r="AO15" s="346"/>
      <c r="AP15" s="347"/>
      <c r="AQ15" s="347"/>
      <c r="AR15" s="347"/>
      <c r="AS15" s="347"/>
      <c r="AT15" s="34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332"/>
      <c r="C16" s="332"/>
      <c r="D16" s="333"/>
      <c r="E16" s="325"/>
      <c r="F16" s="326"/>
      <c r="G16" s="326"/>
      <c r="H16" s="326"/>
      <c r="I16" s="326"/>
      <c r="J16" s="294" t="e">
        <f>IF(AND('Mapa final'!#REF!="Alta",'Mapa final'!#REF!="Leve"),CONCATENATE("R",'Mapa final'!#REF!),"")</f>
        <v>#REF!</v>
      </c>
      <c r="K16" s="295"/>
      <c r="L16" s="295" t="str">
        <f>IF(AND('Mapa final'!$K$13="Alta",'Mapa final'!$O$13="Leve"),CONCATENATE("R",'Mapa final'!$A$13),"")</f>
        <v/>
      </c>
      <c r="M16" s="295"/>
      <c r="N16" s="295" t="str">
        <f>IF(AND('Mapa final'!$K$14="Alta",'Mapa final'!$O$14="Leve"),CONCATENATE("R",'Mapa final'!$A$14),"")</f>
        <v/>
      </c>
      <c r="O16" s="296"/>
      <c r="P16" s="294" t="e">
        <f>IF(AND('Mapa final'!#REF!="Alta",'Mapa final'!#REF!="Menor"),CONCATENATE("R",'Mapa final'!#REF!),"")</f>
        <v>#REF!</v>
      </c>
      <c r="Q16" s="295"/>
      <c r="R16" s="295" t="str">
        <f>IF(AND('Mapa final'!$K$13="Alta",'Mapa final'!$O$13="Menor"),CONCATENATE("R",'Mapa final'!$A$13),"")</f>
        <v/>
      </c>
      <c r="S16" s="295"/>
      <c r="T16" s="295" t="str">
        <f>IF(AND('Mapa final'!$K$14="Alta",'Mapa final'!$O$14="Menor"),CONCATENATE("R",'Mapa final'!$A$14),"")</f>
        <v/>
      </c>
      <c r="U16" s="296"/>
      <c r="V16" s="312" t="e">
        <f>IF(AND('Mapa final'!#REF!="Alta",'Mapa final'!#REF!="Moderado"),CONCATENATE("R",'Mapa final'!#REF!),"")</f>
        <v>#REF!</v>
      </c>
      <c r="W16" s="313"/>
      <c r="X16" s="313" t="str">
        <f>IF(AND('Mapa final'!$K$13="Alta",'Mapa final'!$O$13="Moderado"),CONCATENATE("R",'Mapa final'!$A$13),"")</f>
        <v/>
      </c>
      <c r="Y16" s="313"/>
      <c r="Z16" s="313" t="str">
        <f>IF(AND('Mapa final'!$K$14="Alta",'Mapa final'!$O$14="Moderado"),CONCATENATE("R",'Mapa final'!$A$14),"")</f>
        <v/>
      </c>
      <c r="AA16" s="314"/>
      <c r="AB16" s="312" t="e">
        <f>IF(AND('Mapa final'!#REF!="Alta",'Mapa final'!#REF!="Mayor"),CONCATENATE("R",'Mapa final'!#REF!),"")</f>
        <v>#REF!</v>
      </c>
      <c r="AC16" s="313"/>
      <c r="AD16" s="313" t="str">
        <f>IF(AND('Mapa final'!$K$13="Alta",'Mapa final'!$O$13="Mayor"),CONCATENATE("R",'Mapa final'!$A$13),"")</f>
        <v/>
      </c>
      <c r="AE16" s="313"/>
      <c r="AF16" s="313" t="str">
        <f>IF(AND('Mapa final'!$K$14="Alta",'Mapa final'!$O$14="Mayor"),CONCATENATE("R",'Mapa final'!$A$14),"")</f>
        <v/>
      </c>
      <c r="AG16" s="314"/>
      <c r="AH16" s="303" t="e">
        <f>IF(AND('Mapa final'!#REF!="Alta",'Mapa final'!#REF!="Catastrófico"),CONCATENATE("R",'Mapa final'!#REF!),"")</f>
        <v>#REF!</v>
      </c>
      <c r="AI16" s="304"/>
      <c r="AJ16" s="304" t="str">
        <f>IF(AND('Mapa final'!$K$13="Alta",'Mapa final'!$O$13="Catastrófico"),CONCATENATE("R",'Mapa final'!$A$13),"")</f>
        <v/>
      </c>
      <c r="AK16" s="304"/>
      <c r="AL16" s="304" t="str">
        <f>IF(AND('Mapa final'!$K$14="Alta",'Mapa final'!$O$14="Catastrófico"),CONCATENATE("R",'Mapa final'!$A$14),"")</f>
        <v/>
      </c>
      <c r="AM16" s="305"/>
      <c r="AN16" s="82"/>
      <c r="AO16" s="346"/>
      <c r="AP16" s="347"/>
      <c r="AQ16" s="347"/>
      <c r="AR16" s="347"/>
      <c r="AS16" s="347"/>
      <c r="AT16" s="348"/>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332"/>
      <c r="C17" s="332"/>
      <c r="D17" s="333"/>
      <c r="E17" s="325"/>
      <c r="F17" s="326"/>
      <c r="G17" s="326"/>
      <c r="H17" s="326"/>
      <c r="I17" s="326"/>
      <c r="J17" s="294"/>
      <c r="K17" s="295"/>
      <c r="L17" s="295"/>
      <c r="M17" s="295"/>
      <c r="N17" s="295"/>
      <c r="O17" s="296"/>
      <c r="P17" s="294"/>
      <c r="Q17" s="295"/>
      <c r="R17" s="295"/>
      <c r="S17" s="295"/>
      <c r="T17" s="295"/>
      <c r="U17" s="296"/>
      <c r="V17" s="312"/>
      <c r="W17" s="313"/>
      <c r="X17" s="313"/>
      <c r="Y17" s="313"/>
      <c r="Z17" s="313"/>
      <c r="AA17" s="314"/>
      <c r="AB17" s="312"/>
      <c r="AC17" s="313"/>
      <c r="AD17" s="313"/>
      <c r="AE17" s="313"/>
      <c r="AF17" s="313"/>
      <c r="AG17" s="314"/>
      <c r="AH17" s="303"/>
      <c r="AI17" s="304"/>
      <c r="AJ17" s="304"/>
      <c r="AK17" s="304"/>
      <c r="AL17" s="304"/>
      <c r="AM17" s="305"/>
      <c r="AN17" s="82"/>
      <c r="AO17" s="346"/>
      <c r="AP17" s="347"/>
      <c r="AQ17" s="347"/>
      <c r="AR17" s="347"/>
      <c r="AS17" s="347"/>
      <c r="AT17" s="348"/>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332"/>
      <c r="C18" s="332"/>
      <c r="D18" s="333"/>
      <c r="E18" s="325"/>
      <c r="F18" s="326"/>
      <c r="G18" s="326"/>
      <c r="H18" s="326"/>
      <c r="I18" s="326"/>
      <c r="J18" s="294" t="e">
        <f>IF(AND('Mapa final'!#REF!="Alta",'Mapa final'!#REF!="Leve"),CONCATENATE("R",'Mapa final'!#REF!),"")</f>
        <v>#REF!</v>
      </c>
      <c r="K18" s="295"/>
      <c r="L18" s="295" t="e">
        <f>IF(AND('Mapa final'!#REF!="Alta",'Mapa final'!#REF!="Leve"),CONCATENATE("R",'Mapa final'!#REF!),"")</f>
        <v>#REF!</v>
      </c>
      <c r="M18" s="295"/>
      <c r="N18" s="295" t="e">
        <f>IF(AND('Mapa final'!#REF!="Alta",'Mapa final'!#REF!="Leve"),CONCATENATE("R",'Mapa final'!#REF!),"")</f>
        <v>#REF!</v>
      </c>
      <c r="O18" s="296"/>
      <c r="P18" s="294" t="e">
        <f>IF(AND('Mapa final'!#REF!="Alta",'Mapa final'!#REF!="Menor"),CONCATENATE("R",'Mapa final'!#REF!),"")</f>
        <v>#REF!</v>
      </c>
      <c r="Q18" s="295"/>
      <c r="R18" s="295" t="e">
        <f>IF(AND('Mapa final'!#REF!="Alta",'Mapa final'!#REF!="Menor"),CONCATENATE("R",'Mapa final'!#REF!),"")</f>
        <v>#REF!</v>
      </c>
      <c r="S18" s="295"/>
      <c r="T18" s="295" t="e">
        <f>IF(AND('Mapa final'!#REF!="Alta",'Mapa final'!#REF!="Menor"),CONCATENATE("R",'Mapa final'!#REF!),"")</f>
        <v>#REF!</v>
      </c>
      <c r="U18" s="296"/>
      <c r="V18" s="312" t="e">
        <f>IF(AND('Mapa final'!#REF!="Alta",'Mapa final'!#REF!="Moderado"),CONCATENATE("R",'Mapa final'!#REF!),"")</f>
        <v>#REF!</v>
      </c>
      <c r="W18" s="313"/>
      <c r="X18" s="313" t="e">
        <f>IF(AND('Mapa final'!#REF!="Alta",'Mapa final'!#REF!="Moderado"),CONCATENATE("R",'Mapa final'!#REF!),"")</f>
        <v>#REF!</v>
      </c>
      <c r="Y18" s="313"/>
      <c r="Z18" s="313" t="e">
        <f>IF(AND('Mapa final'!#REF!="Alta",'Mapa final'!#REF!="Moderado"),CONCATENATE("R",'Mapa final'!#REF!),"")</f>
        <v>#REF!</v>
      </c>
      <c r="AA18" s="314"/>
      <c r="AB18" s="312" t="e">
        <f>IF(AND('Mapa final'!#REF!="Alta",'Mapa final'!#REF!="Mayor"),CONCATENATE("R",'Mapa final'!#REF!),"")</f>
        <v>#REF!</v>
      </c>
      <c r="AC18" s="313"/>
      <c r="AD18" s="313" t="e">
        <f>IF(AND('Mapa final'!#REF!="Alta",'Mapa final'!#REF!="Mayor"),CONCATENATE("R",'Mapa final'!#REF!),"")</f>
        <v>#REF!</v>
      </c>
      <c r="AE18" s="313"/>
      <c r="AF18" s="313" t="e">
        <f>IF(AND('Mapa final'!#REF!="Alta",'Mapa final'!#REF!="Mayor"),CONCATENATE("R",'Mapa final'!#REF!),"")</f>
        <v>#REF!</v>
      </c>
      <c r="AG18" s="314"/>
      <c r="AH18" s="303" t="e">
        <f>IF(AND('Mapa final'!#REF!="Alta",'Mapa final'!#REF!="Catastrófico"),CONCATENATE("R",'Mapa final'!#REF!),"")</f>
        <v>#REF!</v>
      </c>
      <c r="AI18" s="304"/>
      <c r="AJ18" s="304" t="e">
        <f>IF(AND('Mapa final'!#REF!="Alta",'Mapa final'!#REF!="Catastrófico"),CONCATENATE("R",'Mapa final'!#REF!),"")</f>
        <v>#REF!</v>
      </c>
      <c r="AK18" s="304"/>
      <c r="AL18" s="304" t="e">
        <f>IF(AND('Mapa final'!#REF!="Alta",'Mapa final'!#REF!="Catastrófico"),CONCATENATE("R",'Mapa final'!#REF!),"")</f>
        <v>#REF!</v>
      </c>
      <c r="AM18" s="305"/>
      <c r="AN18" s="82"/>
      <c r="AO18" s="346"/>
      <c r="AP18" s="347"/>
      <c r="AQ18" s="347"/>
      <c r="AR18" s="347"/>
      <c r="AS18" s="347"/>
      <c r="AT18" s="348"/>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332"/>
      <c r="C19" s="332"/>
      <c r="D19" s="333"/>
      <c r="E19" s="325"/>
      <c r="F19" s="326"/>
      <c r="G19" s="326"/>
      <c r="H19" s="326"/>
      <c r="I19" s="326"/>
      <c r="J19" s="294"/>
      <c r="K19" s="295"/>
      <c r="L19" s="295"/>
      <c r="M19" s="295"/>
      <c r="N19" s="295"/>
      <c r="O19" s="296"/>
      <c r="P19" s="294"/>
      <c r="Q19" s="295"/>
      <c r="R19" s="295"/>
      <c r="S19" s="295"/>
      <c r="T19" s="295"/>
      <c r="U19" s="296"/>
      <c r="V19" s="312"/>
      <c r="W19" s="313"/>
      <c r="X19" s="313"/>
      <c r="Y19" s="313"/>
      <c r="Z19" s="313"/>
      <c r="AA19" s="314"/>
      <c r="AB19" s="312"/>
      <c r="AC19" s="313"/>
      <c r="AD19" s="313"/>
      <c r="AE19" s="313"/>
      <c r="AF19" s="313"/>
      <c r="AG19" s="314"/>
      <c r="AH19" s="303"/>
      <c r="AI19" s="304"/>
      <c r="AJ19" s="304"/>
      <c r="AK19" s="304"/>
      <c r="AL19" s="304"/>
      <c r="AM19" s="305"/>
      <c r="AN19" s="82"/>
      <c r="AO19" s="346"/>
      <c r="AP19" s="347"/>
      <c r="AQ19" s="347"/>
      <c r="AR19" s="347"/>
      <c r="AS19" s="347"/>
      <c r="AT19" s="348"/>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332"/>
      <c r="C20" s="332"/>
      <c r="D20" s="333"/>
      <c r="E20" s="325"/>
      <c r="F20" s="326"/>
      <c r="G20" s="326"/>
      <c r="H20" s="326"/>
      <c r="I20" s="326"/>
      <c r="J20" s="294" t="str">
        <f>IF(AND('Mapa final'!$K$20="Alta",'Mapa final'!$O$20="Leve"),CONCATENATE("R",'Mapa final'!$A$20),"")</f>
        <v/>
      </c>
      <c r="K20" s="295"/>
      <c r="L20" s="295" t="str">
        <f>IF(AND('Mapa final'!$K$26="Alta",'Mapa final'!$O$26="Leve"),CONCATENATE("R",'Mapa final'!$A$26),"")</f>
        <v/>
      </c>
      <c r="M20" s="295"/>
      <c r="N20" s="295" t="str">
        <f>IF(AND('Mapa final'!$K$32="Alta",'Mapa final'!$O$32="Leve"),CONCATENATE("R",'Mapa final'!$A$32),"")</f>
        <v/>
      </c>
      <c r="O20" s="296"/>
      <c r="P20" s="294" t="str">
        <f>IF(AND('Mapa final'!$K$20="Alta",'Mapa final'!$O$20="Menor"),CONCATENATE("R",'Mapa final'!$A$20),"")</f>
        <v/>
      </c>
      <c r="Q20" s="295"/>
      <c r="R20" s="295" t="str">
        <f>IF(AND('Mapa final'!$K$26="Alta",'Mapa final'!$O$26="Menor"),CONCATENATE("R",'Mapa final'!$A$26),"")</f>
        <v/>
      </c>
      <c r="S20" s="295"/>
      <c r="T20" s="295" t="str">
        <f>IF(AND('Mapa final'!$K$32="Alta",'Mapa final'!$O$32="Menor"),CONCATENATE("R",'Mapa final'!$A$32),"")</f>
        <v/>
      </c>
      <c r="U20" s="296"/>
      <c r="V20" s="312" t="str">
        <f>IF(AND('Mapa final'!$K$20="Alta",'Mapa final'!$O$20="Moderado"),CONCATENATE("R",'Mapa final'!$A$20),"")</f>
        <v/>
      </c>
      <c r="W20" s="313"/>
      <c r="X20" s="313" t="str">
        <f>IF(AND('Mapa final'!$K$26="Alta",'Mapa final'!$O$26="Moderado"),CONCATENATE("R",'Mapa final'!$A$26),"")</f>
        <v/>
      </c>
      <c r="Y20" s="313"/>
      <c r="Z20" s="313" t="str">
        <f>IF(AND('Mapa final'!$K$32="Alta",'Mapa final'!$O$32="Moderado"),CONCATENATE("R",'Mapa final'!$A$32),"")</f>
        <v/>
      </c>
      <c r="AA20" s="314"/>
      <c r="AB20" s="312" t="str">
        <f>IF(AND('Mapa final'!$K$20="Alta",'Mapa final'!$O$20="Mayor"),CONCATENATE("R",'Mapa final'!$A$20),"")</f>
        <v/>
      </c>
      <c r="AC20" s="313"/>
      <c r="AD20" s="313" t="str">
        <f>IF(AND('Mapa final'!$K$26="Alta",'Mapa final'!$O$26="Mayor"),CONCATENATE("R",'Mapa final'!$A$26),"")</f>
        <v/>
      </c>
      <c r="AE20" s="313"/>
      <c r="AF20" s="313" t="str">
        <f>IF(AND('Mapa final'!$K$32="Alta",'Mapa final'!$O$32="Mayor"),CONCATENATE("R",'Mapa final'!$A$32),"")</f>
        <v/>
      </c>
      <c r="AG20" s="314"/>
      <c r="AH20" s="303" t="str">
        <f>IF(AND('Mapa final'!$K$20="Alta",'Mapa final'!$O$20="Catastrófico"),CONCATENATE("R",'Mapa final'!$A$20),"")</f>
        <v/>
      </c>
      <c r="AI20" s="304"/>
      <c r="AJ20" s="304" t="str">
        <f>IF(AND('Mapa final'!$K$26="Alta",'Mapa final'!$O$26="Catastrófico"),CONCATENATE("R",'Mapa final'!$A$26),"")</f>
        <v/>
      </c>
      <c r="AK20" s="304"/>
      <c r="AL20" s="304" t="str">
        <f>IF(AND('Mapa final'!$K$32="Alta",'Mapa final'!$O$32="Catastrófico"),CONCATENATE("R",'Mapa final'!$A$32),"")</f>
        <v/>
      </c>
      <c r="AM20" s="305"/>
      <c r="AN20" s="82"/>
      <c r="AO20" s="346"/>
      <c r="AP20" s="347"/>
      <c r="AQ20" s="347"/>
      <c r="AR20" s="347"/>
      <c r="AS20" s="347"/>
      <c r="AT20" s="348"/>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332"/>
      <c r="C21" s="332"/>
      <c r="D21" s="333"/>
      <c r="E21" s="328"/>
      <c r="F21" s="329"/>
      <c r="G21" s="329"/>
      <c r="H21" s="329"/>
      <c r="I21" s="329"/>
      <c r="J21" s="297"/>
      <c r="K21" s="298"/>
      <c r="L21" s="298"/>
      <c r="M21" s="298"/>
      <c r="N21" s="298"/>
      <c r="O21" s="299"/>
      <c r="P21" s="297"/>
      <c r="Q21" s="298"/>
      <c r="R21" s="298"/>
      <c r="S21" s="298"/>
      <c r="T21" s="298"/>
      <c r="U21" s="299"/>
      <c r="V21" s="315"/>
      <c r="W21" s="316"/>
      <c r="X21" s="316"/>
      <c r="Y21" s="316"/>
      <c r="Z21" s="316"/>
      <c r="AA21" s="317"/>
      <c r="AB21" s="315"/>
      <c r="AC21" s="316"/>
      <c r="AD21" s="316"/>
      <c r="AE21" s="316"/>
      <c r="AF21" s="316"/>
      <c r="AG21" s="317"/>
      <c r="AH21" s="306"/>
      <c r="AI21" s="307"/>
      <c r="AJ21" s="307"/>
      <c r="AK21" s="307"/>
      <c r="AL21" s="307"/>
      <c r="AM21" s="308"/>
      <c r="AN21" s="82"/>
      <c r="AO21" s="349"/>
      <c r="AP21" s="350"/>
      <c r="AQ21" s="350"/>
      <c r="AR21" s="350"/>
      <c r="AS21" s="350"/>
      <c r="AT21" s="351"/>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332"/>
      <c r="C22" s="332"/>
      <c r="D22" s="333"/>
      <c r="E22" s="322" t="s">
        <v>109</v>
      </c>
      <c r="F22" s="323"/>
      <c r="G22" s="323"/>
      <c r="H22" s="323"/>
      <c r="I22" s="324"/>
      <c r="J22" s="300" t="str">
        <f>IF(AND('Mapa final'!$K$11="Media",'Mapa final'!$O$11="Leve"),CONCATENATE("R",'Mapa final'!$A$11),"")</f>
        <v>R1</v>
      </c>
      <c r="K22" s="301"/>
      <c r="L22" s="301" t="str">
        <f>IF(AND('Mapa final'!$K$12="Media",'Mapa final'!$O$12="Leve"),CONCATENATE("R",'Mapa final'!$A$12),"")</f>
        <v/>
      </c>
      <c r="M22" s="301"/>
      <c r="N22" s="301" t="e">
        <f>IF(AND('Mapa final'!#REF!="Media",'Mapa final'!#REF!="Leve"),CONCATENATE("R",'Mapa final'!#REF!),"")</f>
        <v>#REF!</v>
      </c>
      <c r="O22" s="302"/>
      <c r="P22" s="300" t="str">
        <f>IF(AND('Mapa final'!$K$11="Media",'Mapa final'!$O$11="Menor"),CONCATENATE("R",'Mapa final'!$A$11),"")</f>
        <v/>
      </c>
      <c r="Q22" s="301"/>
      <c r="R22" s="301" t="str">
        <f>IF(AND('Mapa final'!$K$12="Media",'Mapa final'!$O$12="Menor"),CONCATENATE("R",'Mapa final'!$A$12),"")</f>
        <v/>
      </c>
      <c r="S22" s="301"/>
      <c r="T22" s="301" t="e">
        <f>IF(AND('Mapa final'!#REF!="Media",'Mapa final'!#REF!="Menor"),CONCATENATE("R",'Mapa final'!#REF!),"")</f>
        <v>#REF!</v>
      </c>
      <c r="U22" s="302"/>
      <c r="V22" s="300" t="str">
        <f>IF(AND('Mapa final'!$K$11="Media",'Mapa final'!$O$11="Moderado"),CONCATENATE("R",'Mapa final'!$A$11),"")</f>
        <v/>
      </c>
      <c r="W22" s="301"/>
      <c r="X22" s="301" t="str">
        <f>IF(AND('Mapa final'!$K$12="Media",'Mapa final'!$O$12="Moderado"),CONCATENATE("R",'Mapa final'!$A$12),"")</f>
        <v>R2</v>
      </c>
      <c r="Y22" s="301"/>
      <c r="Z22" s="301" t="e">
        <f>IF(AND('Mapa final'!#REF!="Media",'Mapa final'!#REF!="Moderado"),CONCATENATE("R",'Mapa final'!#REF!),"")</f>
        <v>#REF!</v>
      </c>
      <c r="AA22" s="302"/>
      <c r="AB22" s="318" t="str">
        <f>IF(AND('Mapa final'!$K$11="Media",'Mapa final'!$O$11="Mayor"),CONCATENATE("R",'Mapa final'!$A$11),"")</f>
        <v/>
      </c>
      <c r="AC22" s="319"/>
      <c r="AD22" s="319" t="str">
        <f>IF(AND('Mapa final'!$K$12="Media",'Mapa final'!$O$12="Mayor"),CONCATENATE("R",'Mapa final'!$A$12),"")</f>
        <v/>
      </c>
      <c r="AE22" s="319"/>
      <c r="AF22" s="319" t="e">
        <f>IF(AND('Mapa final'!#REF!="Media",'Mapa final'!#REF!="Mayor"),CONCATENATE("R",'Mapa final'!#REF!),"")</f>
        <v>#REF!</v>
      </c>
      <c r="AG22" s="320"/>
      <c r="AH22" s="309" t="str">
        <f>IF(AND('Mapa final'!$K$11="Media",'Mapa final'!$O$11="Catastrófico"),CONCATENATE("R",'Mapa final'!$A$11),"")</f>
        <v/>
      </c>
      <c r="AI22" s="310"/>
      <c r="AJ22" s="310" t="str">
        <f>IF(AND('Mapa final'!$K$12="Media",'Mapa final'!$O$12="Catastrófico"),CONCATENATE("R",'Mapa final'!$A$12),"")</f>
        <v/>
      </c>
      <c r="AK22" s="310"/>
      <c r="AL22" s="310" t="e">
        <f>IF(AND('Mapa final'!#REF!="Media",'Mapa final'!#REF!="Catastrófico"),CONCATENATE("R",'Mapa final'!#REF!),"")</f>
        <v>#REF!</v>
      </c>
      <c r="AM22" s="311"/>
      <c r="AN22" s="82"/>
      <c r="AO22" s="352" t="s">
        <v>78</v>
      </c>
      <c r="AP22" s="353"/>
      <c r="AQ22" s="353"/>
      <c r="AR22" s="353"/>
      <c r="AS22" s="353"/>
      <c r="AT22" s="354"/>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332"/>
      <c r="C23" s="332"/>
      <c r="D23" s="333"/>
      <c r="E23" s="325"/>
      <c r="F23" s="326"/>
      <c r="G23" s="326"/>
      <c r="H23" s="326"/>
      <c r="I23" s="327"/>
      <c r="J23" s="294"/>
      <c r="K23" s="295"/>
      <c r="L23" s="295"/>
      <c r="M23" s="295"/>
      <c r="N23" s="295"/>
      <c r="O23" s="296"/>
      <c r="P23" s="294"/>
      <c r="Q23" s="295"/>
      <c r="R23" s="295"/>
      <c r="S23" s="295"/>
      <c r="T23" s="295"/>
      <c r="U23" s="296"/>
      <c r="V23" s="294"/>
      <c r="W23" s="295"/>
      <c r="X23" s="295"/>
      <c r="Y23" s="295"/>
      <c r="Z23" s="295"/>
      <c r="AA23" s="296"/>
      <c r="AB23" s="312"/>
      <c r="AC23" s="313"/>
      <c r="AD23" s="313"/>
      <c r="AE23" s="313"/>
      <c r="AF23" s="313"/>
      <c r="AG23" s="314"/>
      <c r="AH23" s="303"/>
      <c r="AI23" s="304"/>
      <c r="AJ23" s="304"/>
      <c r="AK23" s="304"/>
      <c r="AL23" s="304"/>
      <c r="AM23" s="305"/>
      <c r="AN23" s="82"/>
      <c r="AO23" s="355"/>
      <c r="AP23" s="356"/>
      <c r="AQ23" s="356"/>
      <c r="AR23" s="356"/>
      <c r="AS23" s="356"/>
      <c r="AT23" s="35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332"/>
      <c r="C24" s="332"/>
      <c r="D24" s="333"/>
      <c r="E24" s="325"/>
      <c r="F24" s="326"/>
      <c r="G24" s="326"/>
      <c r="H24" s="326"/>
      <c r="I24" s="327"/>
      <c r="J24" s="294" t="e">
        <f>IF(AND('Mapa final'!#REF!="Media",'Mapa final'!#REF!="Leve"),CONCATENATE("R",'Mapa final'!#REF!),"")</f>
        <v>#REF!</v>
      </c>
      <c r="K24" s="295"/>
      <c r="L24" s="295" t="str">
        <f>IF(AND('Mapa final'!$K$13="Media",'Mapa final'!$O$13="Leve"),CONCATENATE("R",'Mapa final'!$A$13),"")</f>
        <v/>
      </c>
      <c r="M24" s="295"/>
      <c r="N24" s="295" t="str">
        <f>IF(AND('Mapa final'!$K$14="Media",'Mapa final'!$O$14="Leve"),CONCATENATE("R",'Mapa final'!$A$14),"")</f>
        <v/>
      </c>
      <c r="O24" s="296"/>
      <c r="P24" s="294" t="e">
        <f>IF(AND('Mapa final'!#REF!="Media",'Mapa final'!#REF!="Menor"),CONCATENATE("R",'Mapa final'!#REF!),"")</f>
        <v>#REF!</v>
      </c>
      <c r="Q24" s="295"/>
      <c r="R24" s="295" t="str">
        <f>IF(AND('Mapa final'!$K$13="Media",'Mapa final'!$O$13="Menor"),CONCATENATE("R",'Mapa final'!$A$13),"")</f>
        <v/>
      </c>
      <c r="S24" s="295"/>
      <c r="T24" s="295" t="str">
        <f>IF(AND('Mapa final'!$K$14="Media",'Mapa final'!$O$14="Menor"),CONCATENATE("R",'Mapa final'!$A$14),"")</f>
        <v/>
      </c>
      <c r="U24" s="296"/>
      <c r="V24" s="294" t="e">
        <f>IF(AND('Mapa final'!#REF!="Media",'Mapa final'!#REF!="Moderado"),CONCATENATE("R",'Mapa final'!#REF!),"")</f>
        <v>#REF!</v>
      </c>
      <c r="W24" s="295"/>
      <c r="X24" s="295" t="str">
        <f>IF(AND('Mapa final'!$K$13="Media",'Mapa final'!$O$13="Moderado"),CONCATENATE("R",'Mapa final'!$A$13),"")</f>
        <v>R4</v>
      </c>
      <c r="Y24" s="295"/>
      <c r="Z24" s="295" t="str">
        <f>IF(AND('Mapa final'!$K$14="Media",'Mapa final'!$O$14="Moderado"),CONCATENATE("R",'Mapa final'!$A$14),"")</f>
        <v>R5</v>
      </c>
      <c r="AA24" s="296"/>
      <c r="AB24" s="312" t="e">
        <f>IF(AND('Mapa final'!#REF!="Media",'Mapa final'!#REF!="Mayor"),CONCATENATE("R",'Mapa final'!#REF!),"")</f>
        <v>#REF!</v>
      </c>
      <c r="AC24" s="313"/>
      <c r="AD24" s="313" t="str">
        <f>IF(AND('Mapa final'!$K$13="Media",'Mapa final'!$O$13="Mayor"),CONCATENATE("R",'Mapa final'!$A$13),"")</f>
        <v/>
      </c>
      <c r="AE24" s="313"/>
      <c r="AF24" s="313" t="str">
        <f>IF(AND('Mapa final'!$K$14="Media",'Mapa final'!$O$14="Mayor"),CONCATENATE("R",'Mapa final'!$A$14),"")</f>
        <v/>
      </c>
      <c r="AG24" s="314"/>
      <c r="AH24" s="303" t="e">
        <f>IF(AND('Mapa final'!#REF!="Media",'Mapa final'!#REF!="Catastrófico"),CONCATENATE("R",'Mapa final'!#REF!),"")</f>
        <v>#REF!</v>
      </c>
      <c r="AI24" s="304"/>
      <c r="AJ24" s="304" t="str">
        <f>IF(AND('Mapa final'!$K$13="Media",'Mapa final'!$O$13="Catastrófico"),CONCATENATE("R",'Mapa final'!$A$13),"")</f>
        <v/>
      </c>
      <c r="AK24" s="304"/>
      <c r="AL24" s="304" t="str">
        <f>IF(AND('Mapa final'!$K$14="Media",'Mapa final'!$O$14="Catastrófico"),CONCATENATE("R",'Mapa final'!$A$14),"")</f>
        <v/>
      </c>
      <c r="AM24" s="305"/>
      <c r="AN24" s="82"/>
      <c r="AO24" s="355"/>
      <c r="AP24" s="356"/>
      <c r="AQ24" s="356"/>
      <c r="AR24" s="356"/>
      <c r="AS24" s="356"/>
      <c r="AT24" s="35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332"/>
      <c r="C25" s="332"/>
      <c r="D25" s="333"/>
      <c r="E25" s="325"/>
      <c r="F25" s="326"/>
      <c r="G25" s="326"/>
      <c r="H25" s="326"/>
      <c r="I25" s="327"/>
      <c r="J25" s="294"/>
      <c r="K25" s="295"/>
      <c r="L25" s="295"/>
      <c r="M25" s="295"/>
      <c r="N25" s="295"/>
      <c r="O25" s="296"/>
      <c r="P25" s="294"/>
      <c r="Q25" s="295"/>
      <c r="R25" s="295"/>
      <c r="S25" s="295"/>
      <c r="T25" s="295"/>
      <c r="U25" s="296"/>
      <c r="V25" s="294"/>
      <c r="W25" s="295"/>
      <c r="X25" s="295"/>
      <c r="Y25" s="295"/>
      <c r="Z25" s="295"/>
      <c r="AA25" s="296"/>
      <c r="AB25" s="312"/>
      <c r="AC25" s="313"/>
      <c r="AD25" s="313"/>
      <c r="AE25" s="313"/>
      <c r="AF25" s="313"/>
      <c r="AG25" s="314"/>
      <c r="AH25" s="303"/>
      <c r="AI25" s="304"/>
      <c r="AJ25" s="304"/>
      <c r="AK25" s="304"/>
      <c r="AL25" s="304"/>
      <c r="AM25" s="305"/>
      <c r="AN25" s="82"/>
      <c r="AO25" s="355"/>
      <c r="AP25" s="356"/>
      <c r="AQ25" s="356"/>
      <c r="AR25" s="356"/>
      <c r="AS25" s="356"/>
      <c r="AT25" s="357"/>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332"/>
      <c r="C26" s="332"/>
      <c r="D26" s="333"/>
      <c r="E26" s="325"/>
      <c r="F26" s="326"/>
      <c r="G26" s="326"/>
      <c r="H26" s="326"/>
      <c r="I26" s="327"/>
      <c r="J26" s="294" t="e">
        <f>IF(AND('Mapa final'!#REF!="Media",'Mapa final'!#REF!="Leve"),CONCATENATE("R",'Mapa final'!#REF!),"")</f>
        <v>#REF!</v>
      </c>
      <c r="K26" s="295"/>
      <c r="L26" s="295" t="e">
        <f>IF(AND('Mapa final'!#REF!="Media",'Mapa final'!#REF!="Leve"),CONCATENATE("R",'Mapa final'!#REF!),"")</f>
        <v>#REF!</v>
      </c>
      <c r="M26" s="295"/>
      <c r="N26" s="295" t="e">
        <f>IF(AND('Mapa final'!#REF!="Media",'Mapa final'!#REF!="Leve"),CONCATENATE("R",'Mapa final'!#REF!),"")</f>
        <v>#REF!</v>
      </c>
      <c r="O26" s="296"/>
      <c r="P26" s="294" t="e">
        <f>IF(AND('Mapa final'!#REF!="Media",'Mapa final'!#REF!="Menor"),CONCATENATE("R",'Mapa final'!#REF!),"")</f>
        <v>#REF!</v>
      </c>
      <c r="Q26" s="295"/>
      <c r="R26" s="295" t="e">
        <f>IF(AND('Mapa final'!#REF!="Media",'Mapa final'!#REF!="Menor"),CONCATENATE("R",'Mapa final'!#REF!),"")</f>
        <v>#REF!</v>
      </c>
      <c r="S26" s="295"/>
      <c r="T26" s="295" t="e">
        <f>IF(AND('Mapa final'!#REF!="Media",'Mapa final'!#REF!="Menor"),CONCATENATE("R",'Mapa final'!#REF!),"")</f>
        <v>#REF!</v>
      </c>
      <c r="U26" s="296"/>
      <c r="V26" s="294" t="e">
        <f>IF(AND('Mapa final'!#REF!="Media",'Mapa final'!#REF!="Moderado"),CONCATENATE("R",'Mapa final'!#REF!),"")</f>
        <v>#REF!</v>
      </c>
      <c r="W26" s="295"/>
      <c r="X26" s="295" t="e">
        <f>IF(AND('Mapa final'!#REF!="Media",'Mapa final'!#REF!="Moderado"),CONCATENATE("R",'Mapa final'!#REF!),"")</f>
        <v>#REF!</v>
      </c>
      <c r="Y26" s="295"/>
      <c r="Z26" s="295" t="e">
        <f>IF(AND('Mapa final'!#REF!="Media",'Mapa final'!#REF!="Moderado"),CONCATENATE("R",'Mapa final'!#REF!),"")</f>
        <v>#REF!</v>
      </c>
      <c r="AA26" s="296"/>
      <c r="AB26" s="312" t="e">
        <f>IF(AND('Mapa final'!#REF!="Media",'Mapa final'!#REF!="Mayor"),CONCATENATE("R",'Mapa final'!#REF!),"")</f>
        <v>#REF!</v>
      </c>
      <c r="AC26" s="313"/>
      <c r="AD26" s="313" t="e">
        <f>IF(AND('Mapa final'!#REF!="Media",'Mapa final'!#REF!="Mayor"),CONCATENATE("R",'Mapa final'!#REF!),"")</f>
        <v>#REF!</v>
      </c>
      <c r="AE26" s="313"/>
      <c r="AF26" s="313" t="e">
        <f>IF(AND('Mapa final'!#REF!="Media",'Mapa final'!#REF!="Mayor"),CONCATENATE("R",'Mapa final'!#REF!),"")</f>
        <v>#REF!</v>
      </c>
      <c r="AG26" s="314"/>
      <c r="AH26" s="303" t="e">
        <f>IF(AND('Mapa final'!#REF!="Media",'Mapa final'!#REF!="Catastrófico"),CONCATENATE("R",'Mapa final'!#REF!),"")</f>
        <v>#REF!</v>
      </c>
      <c r="AI26" s="304"/>
      <c r="AJ26" s="304" t="e">
        <f>IF(AND('Mapa final'!#REF!="Media",'Mapa final'!#REF!="Catastrófico"),CONCATENATE("R",'Mapa final'!#REF!),"")</f>
        <v>#REF!</v>
      </c>
      <c r="AK26" s="304"/>
      <c r="AL26" s="304" t="e">
        <f>IF(AND('Mapa final'!#REF!="Media",'Mapa final'!#REF!="Catastrófico"),CONCATENATE("R",'Mapa final'!#REF!),"")</f>
        <v>#REF!</v>
      </c>
      <c r="AM26" s="305"/>
      <c r="AN26" s="82"/>
      <c r="AO26" s="355"/>
      <c r="AP26" s="356"/>
      <c r="AQ26" s="356"/>
      <c r="AR26" s="356"/>
      <c r="AS26" s="356"/>
      <c r="AT26" s="357"/>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332"/>
      <c r="C27" s="332"/>
      <c r="D27" s="333"/>
      <c r="E27" s="325"/>
      <c r="F27" s="326"/>
      <c r="G27" s="326"/>
      <c r="H27" s="326"/>
      <c r="I27" s="327"/>
      <c r="J27" s="294"/>
      <c r="K27" s="295"/>
      <c r="L27" s="295"/>
      <c r="M27" s="295"/>
      <c r="N27" s="295"/>
      <c r="O27" s="296"/>
      <c r="P27" s="294"/>
      <c r="Q27" s="295"/>
      <c r="R27" s="295"/>
      <c r="S27" s="295"/>
      <c r="T27" s="295"/>
      <c r="U27" s="296"/>
      <c r="V27" s="294"/>
      <c r="W27" s="295"/>
      <c r="X27" s="295"/>
      <c r="Y27" s="295"/>
      <c r="Z27" s="295"/>
      <c r="AA27" s="296"/>
      <c r="AB27" s="312"/>
      <c r="AC27" s="313"/>
      <c r="AD27" s="313"/>
      <c r="AE27" s="313"/>
      <c r="AF27" s="313"/>
      <c r="AG27" s="314"/>
      <c r="AH27" s="303"/>
      <c r="AI27" s="304"/>
      <c r="AJ27" s="304"/>
      <c r="AK27" s="304"/>
      <c r="AL27" s="304"/>
      <c r="AM27" s="305"/>
      <c r="AN27" s="82"/>
      <c r="AO27" s="355"/>
      <c r="AP27" s="356"/>
      <c r="AQ27" s="356"/>
      <c r="AR27" s="356"/>
      <c r="AS27" s="356"/>
      <c r="AT27" s="357"/>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332"/>
      <c r="C28" s="332"/>
      <c r="D28" s="333"/>
      <c r="E28" s="325"/>
      <c r="F28" s="326"/>
      <c r="G28" s="326"/>
      <c r="H28" s="326"/>
      <c r="I28" s="327"/>
      <c r="J28" s="294" t="str">
        <f>IF(AND('Mapa final'!$K$20="Media",'Mapa final'!$O$20="Leve"),CONCATENATE("R",'Mapa final'!$A$20),"")</f>
        <v/>
      </c>
      <c r="K28" s="295"/>
      <c r="L28" s="295" t="str">
        <f>IF(AND('Mapa final'!$K$26="Media",'Mapa final'!$O$26="Leve"),CONCATENATE("R",'Mapa final'!$A$26),"")</f>
        <v/>
      </c>
      <c r="M28" s="295"/>
      <c r="N28" s="295" t="str">
        <f>IF(AND('Mapa final'!$K$32="Media",'Mapa final'!$O$32="Leve"),CONCATENATE("R",'Mapa final'!$A$32),"")</f>
        <v/>
      </c>
      <c r="O28" s="296"/>
      <c r="P28" s="294" t="str">
        <f>IF(AND('Mapa final'!$K$20="Media",'Mapa final'!$O$20="Menor"),CONCATENATE("R",'Mapa final'!$A$20),"")</f>
        <v/>
      </c>
      <c r="Q28" s="295"/>
      <c r="R28" s="295" t="str">
        <f>IF(AND('Mapa final'!$K$26="Media",'Mapa final'!$O$26="Menor"),CONCATENATE("R",'Mapa final'!$A$26),"")</f>
        <v/>
      </c>
      <c r="S28" s="295"/>
      <c r="T28" s="295" t="str">
        <f>IF(AND('Mapa final'!$K$32="Media",'Mapa final'!$O$32="Menor"),CONCATENATE("R",'Mapa final'!$A$32),"")</f>
        <v/>
      </c>
      <c r="U28" s="296"/>
      <c r="V28" s="294" t="str">
        <f>IF(AND('Mapa final'!$K$20="Media",'Mapa final'!$O$20="Moderado"),CONCATENATE("R",'Mapa final'!$A$20),"")</f>
        <v/>
      </c>
      <c r="W28" s="295"/>
      <c r="X28" s="295" t="str">
        <f>IF(AND('Mapa final'!$K$26="Media",'Mapa final'!$O$26="Moderado"),CONCATENATE("R",'Mapa final'!$A$26),"")</f>
        <v/>
      </c>
      <c r="Y28" s="295"/>
      <c r="Z28" s="295" t="str">
        <f>IF(AND('Mapa final'!$K$32="Media",'Mapa final'!$O$32="Moderado"),CONCATENATE("R",'Mapa final'!$A$32),"")</f>
        <v/>
      </c>
      <c r="AA28" s="296"/>
      <c r="AB28" s="312" t="str">
        <f>IF(AND('Mapa final'!$K$20="Media",'Mapa final'!$O$20="Mayor"),CONCATENATE("R",'Mapa final'!$A$20),"")</f>
        <v/>
      </c>
      <c r="AC28" s="313"/>
      <c r="AD28" s="313" t="str">
        <f>IF(AND('Mapa final'!$K$26="Media",'Mapa final'!$O$26="Mayor"),CONCATENATE("R",'Mapa final'!$A$26),"")</f>
        <v/>
      </c>
      <c r="AE28" s="313"/>
      <c r="AF28" s="313" t="str">
        <f>IF(AND('Mapa final'!$K$32="Media",'Mapa final'!$O$32="Mayor"),CONCATENATE("R",'Mapa final'!$A$32),"")</f>
        <v/>
      </c>
      <c r="AG28" s="314"/>
      <c r="AH28" s="303" t="str">
        <f>IF(AND('Mapa final'!$K$20="Media",'Mapa final'!$O$20="Catastrófico"),CONCATENATE("R",'Mapa final'!$A$20),"")</f>
        <v/>
      </c>
      <c r="AI28" s="304"/>
      <c r="AJ28" s="304" t="str">
        <f>IF(AND('Mapa final'!$K$26="Media",'Mapa final'!$O$26="Catastrófico"),CONCATENATE("R",'Mapa final'!$A$26),"")</f>
        <v/>
      </c>
      <c r="AK28" s="304"/>
      <c r="AL28" s="304" t="str">
        <f>IF(AND('Mapa final'!$K$32="Media",'Mapa final'!$O$32="Catastrófico"),CONCATENATE("R",'Mapa final'!$A$32),"")</f>
        <v/>
      </c>
      <c r="AM28" s="305"/>
      <c r="AN28" s="82"/>
      <c r="AO28" s="355"/>
      <c r="AP28" s="356"/>
      <c r="AQ28" s="356"/>
      <c r="AR28" s="356"/>
      <c r="AS28" s="356"/>
      <c r="AT28" s="357"/>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332"/>
      <c r="C29" s="332"/>
      <c r="D29" s="333"/>
      <c r="E29" s="328"/>
      <c r="F29" s="329"/>
      <c r="G29" s="329"/>
      <c r="H29" s="329"/>
      <c r="I29" s="330"/>
      <c r="J29" s="294"/>
      <c r="K29" s="295"/>
      <c r="L29" s="295"/>
      <c r="M29" s="295"/>
      <c r="N29" s="295"/>
      <c r="O29" s="296"/>
      <c r="P29" s="297"/>
      <c r="Q29" s="298"/>
      <c r="R29" s="298"/>
      <c r="S29" s="298"/>
      <c r="T29" s="298"/>
      <c r="U29" s="299"/>
      <c r="V29" s="297"/>
      <c r="W29" s="298"/>
      <c r="X29" s="298"/>
      <c r="Y29" s="298"/>
      <c r="Z29" s="298"/>
      <c r="AA29" s="299"/>
      <c r="AB29" s="315"/>
      <c r="AC29" s="316"/>
      <c r="AD29" s="316"/>
      <c r="AE29" s="316"/>
      <c r="AF29" s="316"/>
      <c r="AG29" s="317"/>
      <c r="AH29" s="306"/>
      <c r="AI29" s="307"/>
      <c r="AJ29" s="307"/>
      <c r="AK29" s="307"/>
      <c r="AL29" s="307"/>
      <c r="AM29" s="308"/>
      <c r="AN29" s="82"/>
      <c r="AO29" s="358"/>
      <c r="AP29" s="359"/>
      <c r="AQ29" s="359"/>
      <c r="AR29" s="359"/>
      <c r="AS29" s="359"/>
      <c r="AT29" s="36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332"/>
      <c r="C30" s="332"/>
      <c r="D30" s="333"/>
      <c r="E30" s="322" t="s">
        <v>106</v>
      </c>
      <c r="F30" s="323"/>
      <c r="G30" s="323"/>
      <c r="H30" s="323"/>
      <c r="I30" s="323"/>
      <c r="J30" s="291" t="str">
        <f>IF(AND('Mapa final'!$K$11="Baja",'Mapa final'!$O$11="Leve"),CONCATENATE("R",'Mapa final'!$A$11),"")</f>
        <v/>
      </c>
      <c r="K30" s="292"/>
      <c r="L30" s="292" t="str">
        <f>IF(AND('Mapa final'!$K$12="Baja",'Mapa final'!$O$12="Leve"),CONCATENATE("R",'Mapa final'!$A$12),"")</f>
        <v/>
      </c>
      <c r="M30" s="292"/>
      <c r="N30" s="292" t="e">
        <f>IF(AND('Mapa final'!#REF!="Baja",'Mapa final'!#REF!="Leve"),CONCATENATE("R",'Mapa final'!#REF!),"")</f>
        <v>#REF!</v>
      </c>
      <c r="O30" s="293"/>
      <c r="P30" s="301" t="str">
        <f>IF(AND('Mapa final'!$K$11="Baja",'Mapa final'!$O$11="Menor"),CONCATENATE("R",'Mapa final'!$A$11),"")</f>
        <v/>
      </c>
      <c r="Q30" s="301"/>
      <c r="R30" s="301" t="str">
        <f>IF(AND('Mapa final'!$K$12="Baja",'Mapa final'!$O$12="Menor"),CONCATENATE("R",'Mapa final'!$A$12),"")</f>
        <v/>
      </c>
      <c r="S30" s="301"/>
      <c r="T30" s="301" t="e">
        <f>IF(AND('Mapa final'!#REF!="Baja",'Mapa final'!#REF!="Menor"),CONCATENATE("R",'Mapa final'!#REF!),"")</f>
        <v>#REF!</v>
      </c>
      <c r="U30" s="302"/>
      <c r="V30" s="300" t="str">
        <f>IF(AND('Mapa final'!$K$11="Baja",'Mapa final'!$O$11="Moderado"),CONCATENATE("R",'Mapa final'!$A$11),"")</f>
        <v/>
      </c>
      <c r="W30" s="301"/>
      <c r="X30" s="301" t="str">
        <f>IF(AND('Mapa final'!$K$12="Baja",'Mapa final'!$O$12="Moderado"),CONCATENATE("R",'Mapa final'!$A$12),"")</f>
        <v/>
      </c>
      <c r="Y30" s="301"/>
      <c r="Z30" s="301" t="e">
        <f>IF(AND('Mapa final'!#REF!="Baja",'Mapa final'!#REF!="Moderado"),CONCATENATE("R",'Mapa final'!#REF!),"")</f>
        <v>#REF!</v>
      </c>
      <c r="AA30" s="302"/>
      <c r="AB30" s="318" t="str">
        <f>IF(AND('Mapa final'!$K$11="Baja",'Mapa final'!$O$11="Mayor"),CONCATENATE("R",'Mapa final'!$A$11),"")</f>
        <v/>
      </c>
      <c r="AC30" s="319"/>
      <c r="AD30" s="319" t="str">
        <f>IF(AND('Mapa final'!$K$12="Baja",'Mapa final'!$O$12="Mayor"),CONCATENATE("R",'Mapa final'!$A$12),"")</f>
        <v/>
      </c>
      <c r="AE30" s="319"/>
      <c r="AF30" s="319" t="e">
        <f>IF(AND('Mapa final'!#REF!="Baja",'Mapa final'!#REF!="Mayor"),CONCATENATE("R",'Mapa final'!#REF!),"")</f>
        <v>#REF!</v>
      </c>
      <c r="AG30" s="320"/>
      <c r="AH30" s="309" t="str">
        <f>IF(AND('Mapa final'!$K$11="Baja",'Mapa final'!$O$11="Catastrófico"),CONCATENATE("R",'Mapa final'!$A$11),"")</f>
        <v/>
      </c>
      <c r="AI30" s="310"/>
      <c r="AJ30" s="310" t="str">
        <f>IF(AND('Mapa final'!$K$12="Baja",'Mapa final'!$O$12="Catastrófico"),CONCATENATE("R",'Mapa final'!$A$12),"")</f>
        <v/>
      </c>
      <c r="AK30" s="310"/>
      <c r="AL30" s="310" t="e">
        <f>IF(AND('Mapa final'!#REF!="Baja",'Mapa final'!#REF!="Catastrófico"),CONCATENATE("R",'Mapa final'!#REF!),"")</f>
        <v>#REF!</v>
      </c>
      <c r="AM30" s="311"/>
      <c r="AN30" s="82"/>
      <c r="AO30" s="361" t="s">
        <v>79</v>
      </c>
      <c r="AP30" s="362"/>
      <c r="AQ30" s="362"/>
      <c r="AR30" s="362"/>
      <c r="AS30" s="362"/>
      <c r="AT30" s="363"/>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332"/>
      <c r="C31" s="332"/>
      <c r="D31" s="333"/>
      <c r="E31" s="325"/>
      <c r="F31" s="326"/>
      <c r="G31" s="326"/>
      <c r="H31" s="326"/>
      <c r="I31" s="326"/>
      <c r="J31" s="285"/>
      <c r="K31" s="286"/>
      <c r="L31" s="286"/>
      <c r="M31" s="286"/>
      <c r="N31" s="286"/>
      <c r="O31" s="287"/>
      <c r="P31" s="295"/>
      <c r="Q31" s="295"/>
      <c r="R31" s="295"/>
      <c r="S31" s="295"/>
      <c r="T31" s="295"/>
      <c r="U31" s="296"/>
      <c r="V31" s="294"/>
      <c r="W31" s="295"/>
      <c r="X31" s="295"/>
      <c r="Y31" s="295"/>
      <c r="Z31" s="295"/>
      <c r="AA31" s="296"/>
      <c r="AB31" s="312"/>
      <c r="AC31" s="313"/>
      <c r="AD31" s="313"/>
      <c r="AE31" s="313"/>
      <c r="AF31" s="313"/>
      <c r="AG31" s="314"/>
      <c r="AH31" s="303"/>
      <c r="AI31" s="304"/>
      <c r="AJ31" s="304"/>
      <c r="AK31" s="304"/>
      <c r="AL31" s="304"/>
      <c r="AM31" s="305"/>
      <c r="AN31" s="82"/>
      <c r="AO31" s="364"/>
      <c r="AP31" s="365"/>
      <c r="AQ31" s="365"/>
      <c r="AR31" s="365"/>
      <c r="AS31" s="365"/>
      <c r="AT31" s="36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332"/>
      <c r="C32" s="332"/>
      <c r="D32" s="333"/>
      <c r="E32" s="325"/>
      <c r="F32" s="326"/>
      <c r="G32" s="326"/>
      <c r="H32" s="326"/>
      <c r="I32" s="326"/>
      <c r="J32" s="285" t="e">
        <f>IF(AND('Mapa final'!#REF!="Baja",'Mapa final'!#REF!="Leve"),CONCATENATE("R",'Mapa final'!#REF!),"")</f>
        <v>#REF!</v>
      </c>
      <c r="K32" s="286"/>
      <c r="L32" s="286" t="str">
        <f>IF(AND('Mapa final'!$K$13="Baja",'Mapa final'!$O$13="Leve"),CONCATENATE("R",'Mapa final'!$A$13),"")</f>
        <v/>
      </c>
      <c r="M32" s="286"/>
      <c r="N32" s="286" t="str">
        <f>IF(AND('Mapa final'!$K$14="Baja",'Mapa final'!$O$14="Leve"),CONCATENATE("R",'Mapa final'!$A$14),"")</f>
        <v/>
      </c>
      <c r="O32" s="287"/>
      <c r="P32" s="295" t="e">
        <f>IF(AND('Mapa final'!#REF!="Baja",'Mapa final'!#REF!="Menor"),CONCATENATE("R",'Mapa final'!#REF!),"")</f>
        <v>#REF!</v>
      </c>
      <c r="Q32" s="295"/>
      <c r="R32" s="295" t="str">
        <f>IF(AND('Mapa final'!$K$13="Baja",'Mapa final'!$O$13="Menor"),CONCATENATE("R",'Mapa final'!$A$13),"")</f>
        <v/>
      </c>
      <c r="S32" s="295"/>
      <c r="T32" s="295" t="str">
        <f>IF(AND('Mapa final'!$K$14="Baja",'Mapa final'!$O$14="Menor"),CONCATENATE("R",'Mapa final'!$A$14),"")</f>
        <v/>
      </c>
      <c r="U32" s="296"/>
      <c r="V32" s="294" t="e">
        <f>IF(AND('Mapa final'!#REF!="Baja",'Mapa final'!#REF!="Moderado"),CONCATENATE("R",'Mapa final'!#REF!),"")</f>
        <v>#REF!</v>
      </c>
      <c r="W32" s="295"/>
      <c r="X32" s="295" t="str">
        <f>IF(AND('Mapa final'!$K$13="Baja",'Mapa final'!$O$13="Moderado"),CONCATENATE("R",'Mapa final'!$A$13),"")</f>
        <v/>
      </c>
      <c r="Y32" s="295"/>
      <c r="Z32" s="295" t="str">
        <f>IF(AND('Mapa final'!$K$14="Baja",'Mapa final'!$O$14="Moderado"),CONCATENATE("R",'Mapa final'!$A$14),"")</f>
        <v/>
      </c>
      <c r="AA32" s="296"/>
      <c r="AB32" s="312" t="e">
        <f>IF(AND('Mapa final'!#REF!="Baja",'Mapa final'!#REF!="Mayor"),CONCATENATE("R",'Mapa final'!#REF!),"")</f>
        <v>#REF!</v>
      </c>
      <c r="AC32" s="313"/>
      <c r="AD32" s="313" t="str">
        <f>IF(AND('Mapa final'!$K$13="Baja",'Mapa final'!$O$13="Mayor"),CONCATENATE("R",'Mapa final'!$A$13),"")</f>
        <v/>
      </c>
      <c r="AE32" s="313"/>
      <c r="AF32" s="313" t="str">
        <f>IF(AND('Mapa final'!$K$14="Baja",'Mapa final'!$O$14="Mayor"),CONCATENATE("R",'Mapa final'!$A$14),"")</f>
        <v/>
      </c>
      <c r="AG32" s="314"/>
      <c r="AH32" s="303" t="e">
        <f>IF(AND('Mapa final'!#REF!="Baja",'Mapa final'!#REF!="Catastrófico"),CONCATENATE("R",'Mapa final'!#REF!),"")</f>
        <v>#REF!</v>
      </c>
      <c r="AI32" s="304"/>
      <c r="AJ32" s="304" t="str">
        <f>IF(AND('Mapa final'!$K$13="Baja",'Mapa final'!$O$13="Catastrófico"),CONCATENATE("R",'Mapa final'!$A$13),"")</f>
        <v/>
      </c>
      <c r="AK32" s="304"/>
      <c r="AL32" s="304" t="str">
        <f>IF(AND('Mapa final'!$K$14="Baja",'Mapa final'!$O$14="Catastrófico"),CONCATENATE("R",'Mapa final'!$A$14),"")</f>
        <v/>
      </c>
      <c r="AM32" s="305"/>
      <c r="AN32" s="82"/>
      <c r="AO32" s="364"/>
      <c r="AP32" s="365"/>
      <c r="AQ32" s="365"/>
      <c r="AR32" s="365"/>
      <c r="AS32" s="365"/>
      <c r="AT32" s="36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332"/>
      <c r="C33" s="332"/>
      <c r="D33" s="333"/>
      <c r="E33" s="325"/>
      <c r="F33" s="326"/>
      <c r="G33" s="326"/>
      <c r="H33" s="326"/>
      <c r="I33" s="326"/>
      <c r="J33" s="285"/>
      <c r="K33" s="286"/>
      <c r="L33" s="286"/>
      <c r="M33" s="286"/>
      <c r="N33" s="286"/>
      <c r="O33" s="287"/>
      <c r="P33" s="295"/>
      <c r="Q33" s="295"/>
      <c r="R33" s="295"/>
      <c r="S33" s="295"/>
      <c r="T33" s="295"/>
      <c r="U33" s="296"/>
      <c r="V33" s="294"/>
      <c r="W33" s="295"/>
      <c r="X33" s="295"/>
      <c r="Y33" s="295"/>
      <c r="Z33" s="295"/>
      <c r="AA33" s="296"/>
      <c r="AB33" s="312"/>
      <c r="AC33" s="313"/>
      <c r="AD33" s="313"/>
      <c r="AE33" s="313"/>
      <c r="AF33" s="313"/>
      <c r="AG33" s="314"/>
      <c r="AH33" s="303"/>
      <c r="AI33" s="304"/>
      <c r="AJ33" s="304"/>
      <c r="AK33" s="304"/>
      <c r="AL33" s="304"/>
      <c r="AM33" s="305"/>
      <c r="AN33" s="82"/>
      <c r="AO33" s="364"/>
      <c r="AP33" s="365"/>
      <c r="AQ33" s="365"/>
      <c r="AR33" s="365"/>
      <c r="AS33" s="365"/>
      <c r="AT33" s="36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332"/>
      <c r="C34" s="332"/>
      <c r="D34" s="333"/>
      <c r="E34" s="325"/>
      <c r="F34" s="326"/>
      <c r="G34" s="326"/>
      <c r="H34" s="326"/>
      <c r="I34" s="326"/>
      <c r="J34" s="285" t="e">
        <f>IF(AND('Mapa final'!#REF!="Baja",'Mapa final'!#REF!="Leve"),CONCATENATE("R",'Mapa final'!#REF!),"")</f>
        <v>#REF!</v>
      </c>
      <c r="K34" s="286"/>
      <c r="L34" s="286" t="e">
        <f>IF(AND('Mapa final'!#REF!="Baja",'Mapa final'!#REF!="Leve"),CONCATENATE("R",'Mapa final'!#REF!),"")</f>
        <v>#REF!</v>
      </c>
      <c r="M34" s="286"/>
      <c r="N34" s="286" t="e">
        <f>IF(AND('Mapa final'!#REF!="Baja",'Mapa final'!#REF!="Leve"),CONCATENATE("R",'Mapa final'!#REF!),"")</f>
        <v>#REF!</v>
      </c>
      <c r="O34" s="287"/>
      <c r="P34" s="295" t="e">
        <f>IF(AND('Mapa final'!#REF!="Baja",'Mapa final'!#REF!="Menor"),CONCATENATE("R",'Mapa final'!#REF!),"")</f>
        <v>#REF!</v>
      </c>
      <c r="Q34" s="295"/>
      <c r="R34" s="295" t="e">
        <f>IF(AND('Mapa final'!#REF!="Baja",'Mapa final'!#REF!="Menor"),CONCATENATE("R",'Mapa final'!#REF!),"")</f>
        <v>#REF!</v>
      </c>
      <c r="S34" s="295"/>
      <c r="T34" s="295" t="e">
        <f>IF(AND('Mapa final'!#REF!="Baja",'Mapa final'!#REF!="Menor"),CONCATENATE("R",'Mapa final'!#REF!),"")</f>
        <v>#REF!</v>
      </c>
      <c r="U34" s="296"/>
      <c r="V34" s="294" t="e">
        <f>IF(AND('Mapa final'!#REF!="Baja",'Mapa final'!#REF!="Moderado"),CONCATENATE("R",'Mapa final'!#REF!),"")</f>
        <v>#REF!</v>
      </c>
      <c r="W34" s="295"/>
      <c r="X34" s="295" t="e">
        <f>IF(AND('Mapa final'!#REF!="Baja",'Mapa final'!#REF!="Moderado"),CONCATENATE("R",'Mapa final'!#REF!),"")</f>
        <v>#REF!</v>
      </c>
      <c r="Y34" s="295"/>
      <c r="Z34" s="295" t="e">
        <f>IF(AND('Mapa final'!#REF!="Baja",'Mapa final'!#REF!="Moderado"),CONCATENATE("R",'Mapa final'!#REF!),"")</f>
        <v>#REF!</v>
      </c>
      <c r="AA34" s="296"/>
      <c r="AB34" s="312" t="e">
        <f>IF(AND('Mapa final'!#REF!="Baja",'Mapa final'!#REF!="Mayor"),CONCATENATE("R",'Mapa final'!#REF!),"")</f>
        <v>#REF!</v>
      </c>
      <c r="AC34" s="313"/>
      <c r="AD34" s="313" t="e">
        <f>IF(AND('Mapa final'!#REF!="Baja",'Mapa final'!#REF!="Mayor"),CONCATENATE("R",'Mapa final'!#REF!),"")</f>
        <v>#REF!</v>
      </c>
      <c r="AE34" s="313"/>
      <c r="AF34" s="313" t="e">
        <f>IF(AND('Mapa final'!#REF!="Baja",'Mapa final'!#REF!="Mayor"),CONCATENATE("R",'Mapa final'!#REF!),"")</f>
        <v>#REF!</v>
      </c>
      <c r="AG34" s="314"/>
      <c r="AH34" s="303" t="e">
        <f>IF(AND('Mapa final'!#REF!="Baja",'Mapa final'!#REF!="Catastrófico"),CONCATENATE("R",'Mapa final'!#REF!),"")</f>
        <v>#REF!</v>
      </c>
      <c r="AI34" s="304"/>
      <c r="AJ34" s="304" t="e">
        <f>IF(AND('Mapa final'!#REF!="Baja",'Mapa final'!#REF!="Catastrófico"),CONCATENATE("R",'Mapa final'!#REF!),"")</f>
        <v>#REF!</v>
      </c>
      <c r="AK34" s="304"/>
      <c r="AL34" s="304" t="e">
        <f>IF(AND('Mapa final'!#REF!="Baja",'Mapa final'!#REF!="Catastrófico"),CONCATENATE("R",'Mapa final'!#REF!),"")</f>
        <v>#REF!</v>
      </c>
      <c r="AM34" s="305"/>
      <c r="AN34" s="82"/>
      <c r="AO34" s="364"/>
      <c r="AP34" s="365"/>
      <c r="AQ34" s="365"/>
      <c r="AR34" s="365"/>
      <c r="AS34" s="365"/>
      <c r="AT34" s="36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332"/>
      <c r="C35" s="332"/>
      <c r="D35" s="333"/>
      <c r="E35" s="325"/>
      <c r="F35" s="326"/>
      <c r="G35" s="326"/>
      <c r="H35" s="326"/>
      <c r="I35" s="326"/>
      <c r="J35" s="285"/>
      <c r="K35" s="286"/>
      <c r="L35" s="286"/>
      <c r="M35" s="286"/>
      <c r="N35" s="286"/>
      <c r="O35" s="287"/>
      <c r="P35" s="295"/>
      <c r="Q35" s="295"/>
      <c r="R35" s="295"/>
      <c r="S35" s="295"/>
      <c r="T35" s="295"/>
      <c r="U35" s="296"/>
      <c r="V35" s="294"/>
      <c r="W35" s="295"/>
      <c r="X35" s="295"/>
      <c r="Y35" s="295"/>
      <c r="Z35" s="295"/>
      <c r="AA35" s="296"/>
      <c r="AB35" s="312"/>
      <c r="AC35" s="313"/>
      <c r="AD35" s="313"/>
      <c r="AE35" s="313"/>
      <c r="AF35" s="313"/>
      <c r="AG35" s="314"/>
      <c r="AH35" s="303"/>
      <c r="AI35" s="304"/>
      <c r="AJ35" s="304"/>
      <c r="AK35" s="304"/>
      <c r="AL35" s="304"/>
      <c r="AM35" s="305"/>
      <c r="AN35" s="82"/>
      <c r="AO35" s="364"/>
      <c r="AP35" s="365"/>
      <c r="AQ35" s="365"/>
      <c r="AR35" s="365"/>
      <c r="AS35" s="365"/>
      <c r="AT35" s="366"/>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332"/>
      <c r="C36" s="332"/>
      <c r="D36" s="333"/>
      <c r="E36" s="325"/>
      <c r="F36" s="326"/>
      <c r="G36" s="326"/>
      <c r="H36" s="326"/>
      <c r="I36" s="326"/>
      <c r="J36" s="285" t="str">
        <f>IF(AND('Mapa final'!$K$20="Baja",'Mapa final'!$O$20="Leve"),CONCATENATE("R",'Mapa final'!$A$20),"")</f>
        <v/>
      </c>
      <c r="K36" s="286"/>
      <c r="L36" s="286" t="str">
        <f>IF(AND('Mapa final'!$K$26="Baja",'Mapa final'!$O$26="Leve"),CONCATENATE("R",'Mapa final'!$A$26),"")</f>
        <v/>
      </c>
      <c r="M36" s="286"/>
      <c r="N36" s="286" t="str">
        <f>IF(AND('Mapa final'!$K$32="Baja",'Mapa final'!$O$32="Leve"),CONCATENATE("R",'Mapa final'!$A$32),"")</f>
        <v/>
      </c>
      <c r="O36" s="287"/>
      <c r="P36" s="295" t="str">
        <f>IF(AND('Mapa final'!$K$20="Baja",'Mapa final'!$O$20="Menor"),CONCATENATE("R",'Mapa final'!$A$20),"")</f>
        <v/>
      </c>
      <c r="Q36" s="295"/>
      <c r="R36" s="295" t="str">
        <f>IF(AND('Mapa final'!$K$26="Baja",'Mapa final'!$O$26="Menor"),CONCATENATE("R",'Mapa final'!$A$26),"")</f>
        <v/>
      </c>
      <c r="S36" s="295"/>
      <c r="T36" s="295" t="str">
        <f>IF(AND('Mapa final'!$K$32="Baja",'Mapa final'!$O$32="Menor"),CONCATENATE("R",'Mapa final'!$A$32),"")</f>
        <v/>
      </c>
      <c r="U36" s="296"/>
      <c r="V36" s="294" t="str">
        <f>IF(AND('Mapa final'!$K$20="Baja",'Mapa final'!$O$20="Moderado"),CONCATENATE("R",'Mapa final'!$A$20),"")</f>
        <v/>
      </c>
      <c r="W36" s="295"/>
      <c r="X36" s="295" t="str">
        <f>IF(AND('Mapa final'!$K$26="Baja",'Mapa final'!$O$26="Moderado"),CONCATENATE("R",'Mapa final'!$A$26),"")</f>
        <v/>
      </c>
      <c r="Y36" s="295"/>
      <c r="Z36" s="295" t="str">
        <f>IF(AND('Mapa final'!$K$32="Baja",'Mapa final'!$O$32="Moderado"),CONCATENATE("R",'Mapa final'!$A$32),"")</f>
        <v/>
      </c>
      <c r="AA36" s="296"/>
      <c r="AB36" s="312" t="str">
        <f>IF(AND('Mapa final'!$K$20="Baja",'Mapa final'!$O$20="Mayor"),CONCATENATE("R",'Mapa final'!$A$20),"")</f>
        <v/>
      </c>
      <c r="AC36" s="313"/>
      <c r="AD36" s="313" t="str">
        <f>IF(AND('Mapa final'!$K$26="Baja",'Mapa final'!$O$26="Mayor"),CONCATENATE("R",'Mapa final'!$A$26),"")</f>
        <v/>
      </c>
      <c r="AE36" s="313"/>
      <c r="AF36" s="313" t="str">
        <f>IF(AND('Mapa final'!$K$32="Baja",'Mapa final'!$O$32="Mayor"),CONCATENATE("R",'Mapa final'!$A$32),"")</f>
        <v/>
      </c>
      <c r="AG36" s="314"/>
      <c r="AH36" s="303" t="str">
        <f>IF(AND('Mapa final'!$K$20="Baja",'Mapa final'!$O$20="Catastrófico"),CONCATENATE("R",'Mapa final'!$A$20),"")</f>
        <v/>
      </c>
      <c r="AI36" s="304"/>
      <c r="AJ36" s="304" t="str">
        <f>IF(AND('Mapa final'!$K$26="Baja",'Mapa final'!$O$26="Catastrófico"),CONCATENATE("R",'Mapa final'!$A$26),"")</f>
        <v/>
      </c>
      <c r="AK36" s="304"/>
      <c r="AL36" s="304" t="str">
        <f>IF(AND('Mapa final'!$K$32="Baja",'Mapa final'!$O$32="Catastrófico"),CONCATENATE("R",'Mapa final'!$A$32),"")</f>
        <v/>
      </c>
      <c r="AM36" s="305"/>
      <c r="AN36" s="82"/>
      <c r="AO36" s="364"/>
      <c r="AP36" s="365"/>
      <c r="AQ36" s="365"/>
      <c r="AR36" s="365"/>
      <c r="AS36" s="365"/>
      <c r="AT36" s="366"/>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332"/>
      <c r="C37" s="332"/>
      <c r="D37" s="333"/>
      <c r="E37" s="328"/>
      <c r="F37" s="329"/>
      <c r="G37" s="329"/>
      <c r="H37" s="329"/>
      <c r="I37" s="329"/>
      <c r="J37" s="288"/>
      <c r="K37" s="289"/>
      <c r="L37" s="289"/>
      <c r="M37" s="289"/>
      <c r="N37" s="289"/>
      <c r="O37" s="290"/>
      <c r="P37" s="298"/>
      <c r="Q37" s="298"/>
      <c r="R37" s="298"/>
      <c r="S37" s="298"/>
      <c r="T37" s="298"/>
      <c r="U37" s="299"/>
      <c r="V37" s="297"/>
      <c r="W37" s="298"/>
      <c r="X37" s="298"/>
      <c r="Y37" s="298"/>
      <c r="Z37" s="298"/>
      <c r="AA37" s="299"/>
      <c r="AB37" s="315"/>
      <c r="AC37" s="316"/>
      <c r="AD37" s="316"/>
      <c r="AE37" s="316"/>
      <c r="AF37" s="316"/>
      <c r="AG37" s="317"/>
      <c r="AH37" s="306"/>
      <c r="AI37" s="307"/>
      <c r="AJ37" s="307"/>
      <c r="AK37" s="307"/>
      <c r="AL37" s="307"/>
      <c r="AM37" s="308"/>
      <c r="AN37" s="82"/>
      <c r="AO37" s="367"/>
      <c r="AP37" s="368"/>
      <c r="AQ37" s="368"/>
      <c r="AR37" s="368"/>
      <c r="AS37" s="368"/>
      <c r="AT37" s="369"/>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332"/>
      <c r="C38" s="332"/>
      <c r="D38" s="333"/>
      <c r="E38" s="322" t="s">
        <v>105</v>
      </c>
      <c r="F38" s="323"/>
      <c r="G38" s="323"/>
      <c r="H38" s="323"/>
      <c r="I38" s="324"/>
      <c r="J38" s="291" t="str">
        <f>IF(AND('Mapa final'!$K$11="Muy Baja",'Mapa final'!$O$11="Leve"),CONCATENATE("R",'Mapa final'!$A$11),"")</f>
        <v/>
      </c>
      <c r="K38" s="292"/>
      <c r="L38" s="292" t="str">
        <f>IF(AND('Mapa final'!$K$12="Muy Baja",'Mapa final'!$O$12="Leve"),CONCATENATE("R",'Mapa final'!$A$12),"")</f>
        <v/>
      </c>
      <c r="M38" s="292"/>
      <c r="N38" s="292" t="e">
        <f>IF(AND('Mapa final'!#REF!="Muy Baja",'Mapa final'!#REF!="Leve"),CONCATENATE("R",'Mapa final'!#REF!),"")</f>
        <v>#REF!</v>
      </c>
      <c r="O38" s="293"/>
      <c r="P38" s="291" t="str">
        <f>IF(AND('Mapa final'!$K$11="Muy Baja",'Mapa final'!$O$11="Menor"),CONCATENATE("R",'Mapa final'!$A$11),"")</f>
        <v/>
      </c>
      <c r="Q38" s="292"/>
      <c r="R38" s="292" t="str">
        <f>IF(AND('Mapa final'!$K$12="Muy Baja",'Mapa final'!$O$12="Menor"),CONCATENATE("R",'Mapa final'!$A$12),"")</f>
        <v/>
      </c>
      <c r="S38" s="292"/>
      <c r="T38" s="292" t="e">
        <f>IF(AND('Mapa final'!#REF!="Muy Baja",'Mapa final'!#REF!="Menor"),CONCATENATE("R",'Mapa final'!#REF!),"")</f>
        <v>#REF!</v>
      </c>
      <c r="U38" s="293"/>
      <c r="V38" s="300" t="str">
        <f>IF(AND('Mapa final'!$K$11="Muy Baja",'Mapa final'!$O$11="Moderado"),CONCATENATE("R",'Mapa final'!$A$11),"")</f>
        <v/>
      </c>
      <c r="W38" s="301"/>
      <c r="X38" s="301" t="str">
        <f>IF(AND('Mapa final'!$K$12="Muy Baja",'Mapa final'!$O$12="Moderado"),CONCATENATE("R",'Mapa final'!$A$12),"")</f>
        <v/>
      </c>
      <c r="Y38" s="301"/>
      <c r="Z38" s="301" t="e">
        <f>IF(AND('Mapa final'!#REF!="Muy Baja",'Mapa final'!#REF!="Moderado"),CONCATENATE("R",'Mapa final'!#REF!),"")</f>
        <v>#REF!</v>
      </c>
      <c r="AA38" s="302"/>
      <c r="AB38" s="318" t="str">
        <f>IF(AND('Mapa final'!$K$11="Muy Baja",'Mapa final'!$O$11="Mayor"),CONCATENATE("R",'Mapa final'!$A$11),"")</f>
        <v/>
      </c>
      <c r="AC38" s="319"/>
      <c r="AD38" s="319" t="str">
        <f>IF(AND('Mapa final'!$K$12="Muy Baja",'Mapa final'!$O$12="Mayor"),CONCATENATE("R",'Mapa final'!$A$12),"")</f>
        <v/>
      </c>
      <c r="AE38" s="319"/>
      <c r="AF38" s="319" t="e">
        <f>IF(AND('Mapa final'!#REF!="Muy Baja",'Mapa final'!#REF!="Mayor"),CONCATENATE("R",'Mapa final'!#REF!),"")</f>
        <v>#REF!</v>
      </c>
      <c r="AG38" s="320"/>
      <c r="AH38" s="309" t="str">
        <f>IF(AND('Mapa final'!$K$11="Muy Baja",'Mapa final'!$O$11="Catastrófico"),CONCATENATE("R",'Mapa final'!$A$11),"")</f>
        <v/>
      </c>
      <c r="AI38" s="310"/>
      <c r="AJ38" s="310" t="str">
        <f>IF(AND('Mapa final'!$K$12="Muy Baja",'Mapa final'!$O$12="Catastrófico"),CONCATENATE("R",'Mapa final'!$A$12),"")</f>
        <v/>
      </c>
      <c r="AK38" s="310"/>
      <c r="AL38" s="310" t="e">
        <f>IF(AND('Mapa final'!#REF!="Muy Baja",'Mapa final'!#REF!="Catastrófico"),CONCATENATE("R",'Mapa final'!#REF!),"")</f>
        <v>#REF!</v>
      </c>
      <c r="AM38" s="311"/>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332"/>
      <c r="C39" s="332"/>
      <c r="D39" s="333"/>
      <c r="E39" s="325"/>
      <c r="F39" s="326"/>
      <c r="G39" s="326"/>
      <c r="H39" s="326"/>
      <c r="I39" s="327"/>
      <c r="J39" s="285"/>
      <c r="K39" s="286"/>
      <c r="L39" s="286"/>
      <c r="M39" s="286"/>
      <c r="N39" s="286"/>
      <c r="O39" s="287"/>
      <c r="P39" s="285"/>
      <c r="Q39" s="286"/>
      <c r="R39" s="286"/>
      <c r="S39" s="286"/>
      <c r="T39" s="286"/>
      <c r="U39" s="287"/>
      <c r="V39" s="294"/>
      <c r="W39" s="295"/>
      <c r="X39" s="295"/>
      <c r="Y39" s="295"/>
      <c r="Z39" s="295"/>
      <c r="AA39" s="296"/>
      <c r="AB39" s="312"/>
      <c r="AC39" s="313"/>
      <c r="AD39" s="313"/>
      <c r="AE39" s="313"/>
      <c r="AF39" s="313"/>
      <c r="AG39" s="314"/>
      <c r="AH39" s="303"/>
      <c r="AI39" s="304"/>
      <c r="AJ39" s="304"/>
      <c r="AK39" s="304"/>
      <c r="AL39" s="304"/>
      <c r="AM39" s="305"/>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332"/>
      <c r="C40" s="332"/>
      <c r="D40" s="333"/>
      <c r="E40" s="325"/>
      <c r="F40" s="326"/>
      <c r="G40" s="326"/>
      <c r="H40" s="326"/>
      <c r="I40" s="327"/>
      <c r="J40" s="285" t="e">
        <f>IF(AND('Mapa final'!#REF!="Muy Baja",'Mapa final'!#REF!="Leve"),CONCATENATE("R",'Mapa final'!#REF!),"")</f>
        <v>#REF!</v>
      </c>
      <c r="K40" s="286"/>
      <c r="L40" s="286" t="str">
        <f>IF(AND('Mapa final'!$K$13="Muy Baja",'Mapa final'!$O$13="Leve"),CONCATENATE("R",'Mapa final'!$A$13),"")</f>
        <v/>
      </c>
      <c r="M40" s="286"/>
      <c r="N40" s="286" t="str">
        <f>IF(AND('Mapa final'!$K$14="Muy Baja",'Mapa final'!$O$14="Leve"),CONCATENATE("R",'Mapa final'!$A$14),"")</f>
        <v/>
      </c>
      <c r="O40" s="287"/>
      <c r="P40" s="285" t="e">
        <f>IF(AND('Mapa final'!#REF!="Muy Baja",'Mapa final'!#REF!="Menor"),CONCATENATE("R",'Mapa final'!#REF!),"")</f>
        <v>#REF!</v>
      </c>
      <c r="Q40" s="286"/>
      <c r="R40" s="286" t="str">
        <f>IF(AND('Mapa final'!$K$13="Muy Baja",'Mapa final'!$O$13="Menor"),CONCATENATE("R",'Mapa final'!$A$13),"")</f>
        <v/>
      </c>
      <c r="S40" s="286"/>
      <c r="T40" s="286" t="str">
        <f>IF(AND('Mapa final'!$K$14="Muy Baja",'Mapa final'!$O$14="Menor"),CONCATENATE("R",'Mapa final'!$A$14),"")</f>
        <v/>
      </c>
      <c r="U40" s="287"/>
      <c r="V40" s="294" t="e">
        <f>IF(AND('Mapa final'!#REF!="Muy Baja",'Mapa final'!#REF!="Moderado"),CONCATENATE("R",'Mapa final'!#REF!),"")</f>
        <v>#REF!</v>
      </c>
      <c r="W40" s="295"/>
      <c r="X40" s="295" t="str">
        <f>IF(AND('Mapa final'!$K$13="Muy Baja",'Mapa final'!$O$13="Moderado"),CONCATENATE("R",'Mapa final'!$A$13),"")</f>
        <v/>
      </c>
      <c r="Y40" s="295"/>
      <c r="Z40" s="295" t="str">
        <f>IF(AND('Mapa final'!$K$14="Muy Baja",'Mapa final'!$O$14="Moderado"),CONCATENATE("R",'Mapa final'!$A$14),"")</f>
        <v/>
      </c>
      <c r="AA40" s="296"/>
      <c r="AB40" s="312" t="e">
        <f>IF(AND('Mapa final'!#REF!="Muy Baja",'Mapa final'!#REF!="Mayor"),CONCATENATE("R",'Mapa final'!#REF!),"")</f>
        <v>#REF!</v>
      </c>
      <c r="AC40" s="313"/>
      <c r="AD40" s="313" t="str">
        <f>IF(AND('Mapa final'!$K$13="Muy Baja",'Mapa final'!$O$13="Mayor"),CONCATENATE("R",'Mapa final'!$A$13),"")</f>
        <v/>
      </c>
      <c r="AE40" s="313"/>
      <c r="AF40" s="313" t="str">
        <f>IF(AND('Mapa final'!$K$14="Muy Baja",'Mapa final'!$O$14="Mayor"),CONCATENATE("R",'Mapa final'!$A$14),"")</f>
        <v/>
      </c>
      <c r="AG40" s="314"/>
      <c r="AH40" s="303" t="e">
        <f>IF(AND('Mapa final'!#REF!="Muy Baja",'Mapa final'!#REF!="Catastrófico"),CONCATENATE("R",'Mapa final'!#REF!),"")</f>
        <v>#REF!</v>
      </c>
      <c r="AI40" s="304"/>
      <c r="AJ40" s="304" t="str">
        <f>IF(AND('Mapa final'!$K$13="Muy Baja",'Mapa final'!$O$13="Catastrófico"),CONCATENATE("R",'Mapa final'!$A$13),"")</f>
        <v/>
      </c>
      <c r="AK40" s="304"/>
      <c r="AL40" s="304" t="str">
        <f>IF(AND('Mapa final'!$K$14="Muy Baja",'Mapa final'!$O$14="Catastrófico"),CONCATENATE("R",'Mapa final'!$A$14),"")</f>
        <v/>
      </c>
      <c r="AM40" s="305"/>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332"/>
      <c r="C41" s="332"/>
      <c r="D41" s="333"/>
      <c r="E41" s="325"/>
      <c r="F41" s="326"/>
      <c r="G41" s="326"/>
      <c r="H41" s="326"/>
      <c r="I41" s="327"/>
      <c r="J41" s="285"/>
      <c r="K41" s="286"/>
      <c r="L41" s="286"/>
      <c r="M41" s="286"/>
      <c r="N41" s="286"/>
      <c r="O41" s="287"/>
      <c r="P41" s="285"/>
      <c r="Q41" s="286"/>
      <c r="R41" s="286"/>
      <c r="S41" s="286"/>
      <c r="T41" s="286"/>
      <c r="U41" s="287"/>
      <c r="V41" s="294"/>
      <c r="W41" s="295"/>
      <c r="X41" s="295"/>
      <c r="Y41" s="295"/>
      <c r="Z41" s="295"/>
      <c r="AA41" s="296"/>
      <c r="AB41" s="312"/>
      <c r="AC41" s="313"/>
      <c r="AD41" s="313"/>
      <c r="AE41" s="313"/>
      <c r="AF41" s="313"/>
      <c r="AG41" s="314"/>
      <c r="AH41" s="303"/>
      <c r="AI41" s="304"/>
      <c r="AJ41" s="304"/>
      <c r="AK41" s="304"/>
      <c r="AL41" s="304"/>
      <c r="AM41" s="305"/>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332"/>
      <c r="C42" s="332"/>
      <c r="D42" s="333"/>
      <c r="E42" s="325"/>
      <c r="F42" s="326"/>
      <c r="G42" s="326"/>
      <c r="H42" s="326"/>
      <c r="I42" s="327"/>
      <c r="J42" s="285" t="e">
        <f>IF(AND('Mapa final'!#REF!="Muy Baja",'Mapa final'!#REF!="Leve"),CONCATENATE("R",'Mapa final'!#REF!),"")</f>
        <v>#REF!</v>
      </c>
      <c r="K42" s="286"/>
      <c r="L42" s="286" t="e">
        <f>IF(AND('Mapa final'!#REF!="Muy Baja",'Mapa final'!#REF!="Leve"),CONCATENATE("R",'Mapa final'!#REF!),"")</f>
        <v>#REF!</v>
      </c>
      <c r="M42" s="286"/>
      <c r="N42" s="286" t="e">
        <f>IF(AND('Mapa final'!#REF!="Muy Baja",'Mapa final'!#REF!="Leve"),CONCATENATE("R",'Mapa final'!#REF!),"")</f>
        <v>#REF!</v>
      </c>
      <c r="O42" s="287"/>
      <c r="P42" s="285" t="e">
        <f>IF(AND('Mapa final'!#REF!="Muy Baja",'Mapa final'!#REF!="Menor"),CONCATENATE("R",'Mapa final'!#REF!),"")</f>
        <v>#REF!</v>
      </c>
      <c r="Q42" s="286"/>
      <c r="R42" s="286" t="e">
        <f>IF(AND('Mapa final'!#REF!="Muy Baja",'Mapa final'!#REF!="Menor"),CONCATENATE("R",'Mapa final'!#REF!),"")</f>
        <v>#REF!</v>
      </c>
      <c r="S42" s="286"/>
      <c r="T42" s="286" t="e">
        <f>IF(AND('Mapa final'!#REF!="Muy Baja",'Mapa final'!#REF!="Menor"),CONCATENATE("R",'Mapa final'!#REF!),"")</f>
        <v>#REF!</v>
      </c>
      <c r="U42" s="287"/>
      <c r="V42" s="294" t="e">
        <f>IF(AND('Mapa final'!#REF!="Muy Baja",'Mapa final'!#REF!="Moderado"),CONCATENATE("R",'Mapa final'!#REF!),"")</f>
        <v>#REF!</v>
      </c>
      <c r="W42" s="295"/>
      <c r="X42" s="295" t="e">
        <f>IF(AND('Mapa final'!#REF!="Muy Baja",'Mapa final'!#REF!="Moderado"),CONCATENATE("R",'Mapa final'!#REF!),"")</f>
        <v>#REF!</v>
      </c>
      <c r="Y42" s="295"/>
      <c r="Z42" s="295" t="e">
        <f>IF(AND('Mapa final'!#REF!="Muy Baja",'Mapa final'!#REF!="Moderado"),CONCATENATE("R",'Mapa final'!#REF!),"")</f>
        <v>#REF!</v>
      </c>
      <c r="AA42" s="296"/>
      <c r="AB42" s="312" t="e">
        <f>IF(AND('Mapa final'!#REF!="Muy Baja",'Mapa final'!#REF!="Mayor"),CONCATENATE("R",'Mapa final'!#REF!),"")</f>
        <v>#REF!</v>
      </c>
      <c r="AC42" s="313"/>
      <c r="AD42" s="313" t="e">
        <f>IF(AND('Mapa final'!#REF!="Muy Baja",'Mapa final'!#REF!="Mayor"),CONCATENATE("R",'Mapa final'!#REF!),"")</f>
        <v>#REF!</v>
      </c>
      <c r="AE42" s="313"/>
      <c r="AF42" s="313" t="e">
        <f>IF(AND('Mapa final'!#REF!="Muy Baja",'Mapa final'!#REF!="Mayor"),CONCATENATE("R",'Mapa final'!#REF!),"")</f>
        <v>#REF!</v>
      </c>
      <c r="AG42" s="314"/>
      <c r="AH42" s="303" t="e">
        <f>IF(AND('Mapa final'!#REF!="Muy Baja",'Mapa final'!#REF!="Catastrófico"),CONCATENATE("R",'Mapa final'!#REF!),"")</f>
        <v>#REF!</v>
      </c>
      <c r="AI42" s="304"/>
      <c r="AJ42" s="304" t="e">
        <f>IF(AND('Mapa final'!#REF!="Muy Baja",'Mapa final'!#REF!="Catastrófico"),CONCATENATE("R",'Mapa final'!#REF!),"")</f>
        <v>#REF!</v>
      </c>
      <c r="AK42" s="304"/>
      <c r="AL42" s="304" t="e">
        <f>IF(AND('Mapa final'!#REF!="Muy Baja",'Mapa final'!#REF!="Catastrófico"),CONCATENATE("R",'Mapa final'!#REF!),"")</f>
        <v>#REF!</v>
      </c>
      <c r="AM42" s="305"/>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332"/>
      <c r="C43" s="332"/>
      <c r="D43" s="333"/>
      <c r="E43" s="325"/>
      <c r="F43" s="326"/>
      <c r="G43" s="326"/>
      <c r="H43" s="326"/>
      <c r="I43" s="327"/>
      <c r="J43" s="285"/>
      <c r="K43" s="286"/>
      <c r="L43" s="286"/>
      <c r="M43" s="286"/>
      <c r="N43" s="286"/>
      <c r="O43" s="287"/>
      <c r="P43" s="285"/>
      <c r="Q43" s="286"/>
      <c r="R43" s="286"/>
      <c r="S43" s="286"/>
      <c r="T43" s="286"/>
      <c r="U43" s="287"/>
      <c r="V43" s="294"/>
      <c r="W43" s="295"/>
      <c r="X43" s="295"/>
      <c r="Y43" s="295"/>
      <c r="Z43" s="295"/>
      <c r="AA43" s="296"/>
      <c r="AB43" s="312"/>
      <c r="AC43" s="313"/>
      <c r="AD43" s="313"/>
      <c r="AE43" s="313"/>
      <c r="AF43" s="313"/>
      <c r="AG43" s="314"/>
      <c r="AH43" s="303"/>
      <c r="AI43" s="304"/>
      <c r="AJ43" s="304"/>
      <c r="AK43" s="304"/>
      <c r="AL43" s="304"/>
      <c r="AM43" s="305"/>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332"/>
      <c r="C44" s="332"/>
      <c r="D44" s="333"/>
      <c r="E44" s="325"/>
      <c r="F44" s="326"/>
      <c r="G44" s="326"/>
      <c r="H44" s="326"/>
      <c r="I44" s="327"/>
      <c r="J44" s="285" t="str">
        <f>IF(AND('Mapa final'!$K$20="Muy Baja",'Mapa final'!$O$20="Leve"),CONCATENATE("R",'Mapa final'!$A$20),"")</f>
        <v/>
      </c>
      <c r="K44" s="286"/>
      <c r="L44" s="286" t="str">
        <f>IF(AND('Mapa final'!$K$26="Muy Baja",'Mapa final'!$O$26="Leve"),CONCATENATE("R",'Mapa final'!$A$26),"")</f>
        <v/>
      </c>
      <c r="M44" s="286"/>
      <c r="N44" s="286" t="str">
        <f>IF(AND('Mapa final'!$K$32="Muy Baja",'Mapa final'!$O$32="Leve"),CONCATENATE("R",'Mapa final'!$A$32),"")</f>
        <v/>
      </c>
      <c r="O44" s="287"/>
      <c r="P44" s="285" t="str">
        <f>IF(AND('Mapa final'!$K$20="Muy Baja",'Mapa final'!$O$20="Menor"),CONCATENATE("R",'Mapa final'!$A$20),"")</f>
        <v/>
      </c>
      <c r="Q44" s="286"/>
      <c r="R44" s="286" t="str">
        <f>IF(AND('Mapa final'!$K$26="Muy Baja",'Mapa final'!$O$26="Menor"),CONCATENATE("R",'Mapa final'!$A$26),"")</f>
        <v/>
      </c>
      <c r="S44" s="286"/>
      <c r="T44" s="286" t="str">
        <f>IF(AND('Mapa final'!$K$32="Muy Baja",'Mapa final'!$O$32="Menor"),CONCATENATE("R",'Mapa final'!$A$32),"")</f>
        <v/>
      </c>
      <c r="U44" s="287"/>
      <c r="V44" s="294" t="str">
        <f>IF(AND('Mapa final'!$K$20="Muy Baja",'Mapa final'!$O$20="Moderado"),CONCATENATE("R",'Mapa final'!$A$20),"")</f>
        <v/>
      </c>
      <c r="W44" s="295"/>
      <c r="X44" s="295" t="str">
        <f>IF(AND('Mapa final'!$K$26="Muy Baja",'Mapa final'!$O$26="Moderado"),CONCATENATE("R",'Mapa final'!$A$26),"")</f>
        <v/>
      </c>
      <c r="Y44" s="295"/>
      <c r="Z44" s="295" t="str">
        <f>IF(AND('Mapa final'!$K$32="Muy Baja",'Mapa final'!$O$32="Moderado"),CONCATENATE("R",'Mapa final'!$A$32),"")</f>
        <v/>
      </c>
      <c r="AA44" s="296"/>
      <c r="AB44" s="312" t="str">
        <f>IF(AND('Mapa final'!$K$20="Muy Baja",'Mapa final'!$O$20="Mayor"),CONCATENATE("R",'Mapa final'!$A$20),"")</f>
        <v/>
      </c>
      <c r="AC44" s="313"/>
      <c r="AD44" s="313" t="str">
        <f>IF(AND('Mapa final'!$K$26="Muy Baja",'Mapa final'!$O$26="Mayor"),CONCATENATE("R",'Mapa final'!$A$26),"")</f>
        <v/>
      </c>
      <c r="AE44" s="313"/>
      <c r="AF44" s="313" t="str">
        <f>IF(AND('Mapa final'!$K$32="Muy Baja",'Mapa final'!$O$32="Mayor"),CONCATENATE("R",'Mapa final'!$A$32),"")</f>
        <v/>
      </c>
      <c r="AG44" s="314"/>
      <c r="AH44" s="303" t="str">
        <f>IF(AND('Mapa final'!$K$20="Muy Baja",'Mapa final'!$O$20="Catastrófico"),CONCATENATE("R",'Mapa final'!$A$20),"")</f>
        <v/>
      </c>
      <c r="AI44" s="304"/>
      <c r="AJ44" s="304" t="str">
        <f>IF(AND('Mapa final'!$K$26="Muy Baja",'Mapa final'!$O$26="Catastrófico"),CONCATENATE("R",'Mapa final'!$A$26),"")</f>
        <v/>
      </c>
      <c r="AK44" s="304"/>
      <c r="AL44" s="304" t="str">
        <f>IF(AND('Mapa final'!$K$32="Muy Baja",'Mapa final'!$O$32="Catastrófico"),CONCATENATE("R",'Mapa final'!$A$32),"")</f>
        <v/>
      </c>
      <c r="AM44" s="305"/>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332"/>
      <c r="C45" s="332"/>
      <c r="D45" s="333"/>
      <c r="E45" s="328"/>
      <c r="F45" s="329"/>
      <c r="G45" s="329"/>
      <c r="H45" s="329"/>
      <c r="I45" s="330"/>
      <c r="J45" s="288"/>
      <c r="K45" s="289"/>
      <c r="L45" s="289"/>
      <c r="M45" s="289"/>
      <c r="N45" s="289"/>
      <c r="O45" s="290"/>
      <c r="P45" s="288"/>
      <c r="Q45" s="289"/>
      <c r="R45" s="289"/>
      <c r="S45" s="289"/>
      <c r="T45" s="289"/>
      <c r="U45" s="290"/>
      <c r="V45" s="297"/>
      <c r="W45" s="298"/>
      <c r="X45" s="298"/>
      <c r="Y45" s="298"/>
      <c r="Z45" s="298"/>
      <c r="AA45" s="299"/>
      <c r="AB45" s="315"/>
      <c r="AC45" s="316"/>
      <c r="AD45" s="316"/>
      <c r="AE45" s="316"/>
      <c r="AF45" s="316"/>
      <c r="AG45" s="317"/>
      <c r="AH45" s="306"/>
      <c r="AI45" s="307"/>
      <c r="AJ45" s="307"/>
      <c r="AK45" s="307"/>
      <c r="AL45" s="307"/>
      <c r="AM45" s="308"/>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22" t="s">
        <v>104</v>
      </c>
      <c r="K46" s="323"/>
      <c r="L46" s="323"/>
      <c r="M46" s="323"/>
      <c r="N46" s="323"/>
      <c r="O46" s="324"/>
      <c r="P46" s="322" t="s">
        <v>103</v>
      </c>
      <c r="Q46" s="323"/>
      <c r="R46" s="323"/>
      <c r="S46" s="323"/>
      <c r="T46" s="323"/>
      <c r="U46" s="324"/>
      <c r="V46" s="322" t="s">
        <v>102</v>
      </c>
      <c r="W46" s="323"/>
      <c r="X46" s="323"/>
      <c r="Y46" s="323"/>
      <c r="Z46" s="323"/>
      <c r="AA46" s="324"/>
      <c r="AB46" s="322" t="s">
        <v>101</v>
      </c>
      <c r="AC46" s="331"/>
      <c r="AD46" s="323"/>
      <c r="AE46" s="323"/>
      <c r="AF46" s="323"/>
      <c r="AG46" s="324"/>
      <c r="AH46" s="322" t="s">
        <v>100</v>
      </c>
      <c r="AI46" s="323"/>
      <c r="AJ46" s="323"/>
      <c r="AK46" s="323"/>
      <c r="AL46" s="323"/>
      <c r="AM46" s="324"/>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25"/>
      <c r="K47" s="326"/>
      <c r="L47" s="326"/>
      <c r="M47" s="326"/>
      <c r="N47" s="326"/>
      <c r="O47" s="327"/>
      <c r="P47" s="325"/>
      <c r="Q47" s="326"/>
      <c r="R47" s="326"/>
      <c r="S47" s="326"/>
      <c r="T47" s="326"/>
      <c r="U47" s="327"/>
      <c r="V47" s="325"/>
      <c r="W47" s="326"/>
      <c r="X47" s="326"/>
      <c r="Y47" s="326"/>
      <c r="Z47" s="326"/>
      <c r="AA47" s="327"/>
      <c r="AB47" s="325"/>
      <c r="AC47" s="326"/>
      <c r="AD47" s="326"/>
      <c r="AE47" s="326"/>
      <c r="AF47" s="326"/>
      <c r="AG47" s="327"/>
      <c r="AH47" s="325"/>
      <c r="AI47" s="326"/>
      <c r="AJ47" s="326"/>
      <c r="AK47" s="326"/>
      <c r="AL47" s="326"/>
      <c r="AM47" s="327"/>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25"/>
      <c r="K48" s="326"/>
      <c r="L48" s="326"/>
      <c r="M48" s="326"/>
      <c r="N48" s="326"/>
      <c r="O48" s="327"/>
      <c r="P48" s="325"/>
      <c r="Q48" s="326"/>
      <c r="R48" s="326"/>
      <c r="S48" s="326"/>
      <c r="T48" s="326"/>
      <c r="U48" s="327"/>
      <c r="V48" s="325"/>
      <c r="W48" s="326"/>
      <c r="X48" s="326"/>
      <c r="Y48" s="326"/>
      <c r="Z48" s="326"/>
      <c r="AA48" s="327"/>
      <c r="AB48" s="325"/>
      <c r="AC48" s="326"/>
      <c r="AD48" s="326"/>
      <c r="AE48" s="326"/>
      <c r="AF48" s="326"/>
      <c r="AG48" s="327"/>
      <c r="AH48" s="325"/>
      <c r="AI48" s="326"/>
      <c r="AJ48" s="326"/>
      <c r="AK48" s="326"/>
      <c r="AL48" s="326"/>
      <c r="AM48" s="327"/>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25"/>
      <c r="K49" s="326"/>
      <c r="L49" s="326"/>
      <c r="M49" s="326"/>
      <c r="N49" s="326"/>
      <c r="O49" s="327"/>
      <c r="P49" s="325"/>
      <c r="Q49" s="326"/>
      <c r="R49" s="326"/>
      <c r="S49" s="326"/>
      <c r="T49" s="326"/>
      <c r="U49" s="327"/>
      <c r="V49" s="325"/>
      <c r="W49" s="326"/>
      <c r="X49" s="326"/>
      <c r="Y49" s="326"/>
      <c r="Z49" s="326"/>
      <c r="AA49" s="327"/>
      <c r="AB49" s="325"/>
      <c r="AC49" s="326"/>
      <c r="AD49" s="326"/>
      <c r="AE49" s="326"/>
      <c r="AF49" s="326"/>
      <c r="AG49" s="327"/>
      <c r="AH49" s="325"/>
      <c r="AI49" s="326"/>
      <c r="AJ49" s="326"/>
      <c r="AK49" s="326"/>
      <c r="AL49" s="326"/>
      <c r="AM49" s="327"/>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25"/>
      <c r="K50" s="326"/>
      <c r="L50" s="326"/>
      <c r="M50" s="326"/>
      <c r="N50" s="326"/>
      <c r="O50" s="327"/>
      <c r="P50" s="325"/>
      <c r="Q50" s="326"/>
      <c r="R50" s="326"/>
      <c r="S50" s="326"/>
      <c r="T50" s="326"/>
      <c r="U50" s="327"/>
      <c r="V50" s="325"/>
      <c r="W50" s="326"/>
      <c r="X50" s="326"/>
      <c r="Y50" s="326"/>
      <c r="Z50" s="326"/>
      <c r="AA50" s="327"/>
      <c r="AB50" s="325"/>
      <c r="AC50" s="326"/>
      <c r="AD50" s="326"/>
      <c r="AE50" s="326"/>
      <c r="AF50" s="326"/>
      <c r="AG50" s="327"/>
      <c r="AH50" s="325"/>
      <c r="AI50" s="326"/>
      <c r="AJ50" s="326"/>
      <c r="AK50" s="326"/>
      <c r="AL50" s="326"/>
      <c r="AM50" s="327"/>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28"/>
      <c r="K51" s="329"/>
      <c r="L51" s="329"/>
      <c r="M51" s="329"/>
      <c r="N51" s="329"/>
      <c r="O51" s="330"/>
      <c r="P51" s="328"/>
      <c r="Q51" s="329"/>
      <c r="R51" s="329"/>
      <c r="S51" s="329"/>
      <c r="T51" s="329"/>
      <c r="U51" s="330"/>
      <c r="V51" s="328"/>
      <c r="W51" s="329"/>
      <c r="X51" s="329"/>
      <c r="Y51" s="329"/>
      <c r="Z51" s="329"/>
      <c r="AA51" s="330"/>
      <c r="AB51" s="328"/>
      <c r="AC51" s="329"/>
      <c r="AD51" s="329"/>
      <c r="AE51" s="329"/>
      <c r="AF51" s="329"/>
      <c r="AG51" s="330"/>
      <c r="AH51" s="328"/>
      <c r="AI51" s="329"/>
      <c r="AJ51" s="329"/>
      <c r="AK51" s="329"/>
      <c r="AL51" s="329"/>
      <c r="AM51" s="330"/>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F18" sqref="AF18"/>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99" t="s">
        <v>142</v>
      </c>
      <c r="C2" s="400"/>
      <c r="D2" s="400"/>
      <c r="E2" s="400"/>
      <c r="F2" s="400"/>
      <c r="G2" s="400"/>
      <c r="H2" s="400"/>
      <c r="I2" s="400"/>
      <c r="J2" s="321" t="s">
        <v>2</v>
      </c>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400"/>
      <c r="C3" s="400"/>
      <c r="D3" s="400"/>
      <c r="E3" s="400"/>
      <c r="F3" s="400"/>
      <c r="G3" s="400"/>
      <c r="H3" s="400"/>
      <c r="I3" s="400"/>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400"/>
      <c r="C4" s="400"/>
      <c r="D4" s="400"/>
      <c r="E4" s="400"/>
      <c r="F4" s="400"/>
      <c r="G4" s="400"/>
      <c r="H4" s="400"/>
      <c r="I4" s="400"/>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332" t="s">
        <v>3</v>
      </c>
      <c r="C6" s="332"/>
      <c r="D6" s="333"/>
      <c r="E6" s="370" t="s">
        <v>108</v>
      </c>
      <c r="F6" s="371"/>
      <c r="G6" s="371"/>
      <c r="H6" s="371"/>
      <c r="I6" s="372"/>
      <c r="J6" s="45" t="str">
        <f>IF(AND('Mapa final'!$AB$11="Muy Alta",'Mapa final'!$AD$11="Leve"),CONCATENATE("R1C",'Mapa final'!$R$11),"")</f>
        <v/>
      </c>
      <c r="K6" s="46" t="e">
        <f>IF(AND('Mapa final'!#REF!="Muy Alta",'Mapa final'!#REF!="Leve"),CONCATENATE("R1C",'Mapa final'!#REF!),"")</f>
        <v>#REF!</v>
      </c>
      <c r="L6" s="46" t="e">
        <f>IF(AND('Mapa final'!#REF!="Muy Alta",'Mapa final'!#REF!="Leve"),CONCATENATE("R1C",'Mapa final'!#REF!),"")</f>
        <v>#REF!</v>
      </c>
      <c r="M6" s="46" t="e">
        <f>IF(AND('Mapa final'!#REF!="Muy Alta",'Mapa final'!#REF!="Leve"),CONCATENATE("R1C",'Mapa final'!#REF!),"")</f>
        <v>#REF!</v>
      </c>
      <c r="N6" s="46" t="e">
        <f>IF(AND('Mapa final'!#REF!="Muy Alta",'Mapa final'!#REF!="Leve"),CONCATENATE("R1C",'Mapa final'!#REF!),"")</f>
        <v>#REF!</v>
      </c>
      <c r="O6" s="47" t="e">
        <f>IF(AND('Mapa final'!#REF!="Muy Alta",'Mapa final'!#REF!="Leve"),CONCATENATE("R1C",'Mapa final'!#REF!),"")</f>
        <v>#REF!</v>
      </c>
      <c r="P6" s="45" t="str">
        <f>IF(AND('Mapa final'!$AB$11="Muy Alta",'Mapa final'!$AD$11="Menor"),CONCATENATE("R1C",'Mapa final'!$R$11),"")</f>
        <v/>
      </c>
      <c r="Q6" s="46" t="e">
        <f>IF(AND('Mapa final'!#REF!="Muy Alta",'Mapa final'!#REF!="Menor"),CONCATENATE("R1C",'Mapa final'!#REF!),"")</f>
        <v>#REF!</v>
      </c>
      <c r="R6" s="46" t="e">
        <f>IF(AND('Mapa final'!#REF!="Muy Alta",'Mapa final'!#REF!="Menor"),CONCATENATE("R1C",'Mapa final'!#REF!),"")</f>
        <v>#REF!</v>
      </c>
      <c r="S6" s="46" t="e">
        <f>IF(AND('Mapa final'!#REF!="Muy Alta",'Mapa final'!#REF!="Menor"),CONCATENATE("R1C",'Mapa final'!#REF!),"")</f>
        <v>#REF!</v>
      </c>
      <c r="T6" s="46" t="e">
        <f>IF(AND('Mapa final'!#REF!="Muy Alta",'Mapa final'!#REF!="Menor"),CONCATENATE("R1C",'Mapa final'!#REF!),"")</f>
        <v>#REF!</v>
      </c>
      <c r="U6" s="47" t="e">
        <f>IF(AND('Mapa final'!#REF!="Muy Alta",'Mapa final'!#REF!="Menor"),CONCATENATE("R1C",'Mapa final'!#REF!),"")</f>
        <v>#REF!</v>
      </c>
      <c r="V6" s="45" t="str">
        <f>IF(AND('Mapa final'!$AB$11="Muy Alta",'Mapa final'!$AD$11="Moderado"),CONCATENATE("R1C",'Mapa final'!$R$11),"")</f>
        <v/>
      </c>
      <c r="W6" s="46" t="e">
        <f>IF(AND('Mapa final'!#REF!="Muy Alta",'Mapa final'!#REF!="Moderado"),CONCATENATE("R1C",'Mapa final'!#REF!),"")</f>
        <v>#REF!</v>
      </c>
      <c r="X6" s="46" t="e">
        <f>IF(AND('Mapa final'!#REF!="Muy Alta",'Mapa final'!#REF!="Moderado"),CONCATENATE("R1C",'Mapa final'!#REF!),"")</f>
        <v>#REF!</v>
      </c>
      <c r="Y6" s="46" t="e">
        <f>IF(AND('Mapa final'!#REF!="Muy Alta",'Mapa final'!#REF!="Moderado"),CONCATENATE("R1C",'Mapa final'!#REF!),"")</f>
        <v>#REF!</v>
      </c>
      <c r="Z6" s="46" t="e">
        <f>IF(AND('Mapa final'!#REF!="Muy Alta",'Mapa final'!#REF!="Moderado"),CONCATENATE("R1C",'Mapa final'!#REF!),"")</f>
        <v>#REF!</v>
      </c>
      <c r="AA6" s="47" t="e">
        <f>IF(AND('Mapa final'!#REF!="Muy Alta",'Mapa final'!#REF!="Moderado"),CONCATENATE("R1C",'Mapa final'!#REF!),"")</f>
        <v>#REF!</v>
      </c>
      <c r="AB6" s="45" t="str">
        <f>IF(AND('Mapa final'!$AB$11="Muy Alta",'Mapa final'!$AD$11="Mayor"),CONCATENATE("R1C",'Mapa final'!$R$11),"")</f>
        <v/>
      </c>
      <c r="AC6" s="46" t="e">
        <f>IF(AND('Mapa final'!#REF!="Muy Alta",'Mapa final'!#REF!="Mayor"),CONCATENATE("R1C",'Mapa final'!#REF!),"")</f>
        <v>#REF!</v>
      </c>
      <c r="AD6" s="46" t="e">
        <f>IF(AND('Mapa final'!#REF!="Muy Alta",'Mapa final'!#REF!="Mayor"),CONCATENATE("R1C",'Mapa final'!#REF!),"")</f>
        <v>#REF!</v>
      </c>
      <c r="AE6" s="46" t="e">
        <f>IF(AND('Mapa final'!#REF!="Muy Alta",'Mapa final'!#REF!="Mayor"),CONCATENATE("R1C",'Mapa final'!#REF!),"")</f>
        <v>#REF!</v>
      </c>
      <c r="AF6" s="46" t="e">
        <f>IF(AND('Mapa final'!#REF!="Muy Alta",'Mapa final'!#REF!="Mayor"),CONCATENATE("R1C",'Mapa final'!#REF!),"")</f>
        <v>#REF!</v>
      </c>
      <c r="AG6" s="47" t="e">
        <f>IF(AND('Mapa final'!#REF!="Muy Alta",'Mapa final'!#REF!="Mayor"),CONCATENATE("R1C",'Mapa final'!#REF!),"")</f>
        <v>#REF!</v>
      </c>
      <c r="AH6" s="48" t="str">
        <f>IF(AND('Mapa final'!$AB$11="Muy Alta",'Mapa final'!$AD$11="Catastrófico"),CONCATENATE("R1C",'Mapa final'!$R$11),"")</f>
        <v/>
      </c>
      <c r="AI6" s="49" t="e">
        <f>IF(AND('Mapa final'!#REF!="Muy Alta",'Mapa final'!#REF!="Catastrófico"),CONCATENATE("R1C",'Mapa final'!#REF!),"")</f>
        <v>#REF!</v>
      </c>
      <c r="AJ6" s="49" t="e">
        <f>IF(AND('Mapa final'!#REF!="Muy Alta",'Mapa final'!#REF!="Catastrófico"),CONCATENATE("R1C",'Mapa final'!#REF!),"")</f>
        <v>#REF!</v>
      </c>
      <c r="AK6" s="49" t="e">
        <f>IF(AND('Mapa final'!#REF!="Muy Alta",'Mapa final'!#REF!="Catastrófico"),CONCATENATE("R1C",'Mapa final'!#REF!),"")</f>
        <v>#REF!</v>
      </c>
      <c r="AL6" s="49" t="e">
        <f>IF(AND('Mapa final'!#REF!="Muy Alta",'Mapa final'!#REF!="Catastrófico"),CONCATENATE("R1C",'Mapa final'!#REF!),"")</f>
        <v>#REF!</v>
      </c>
      <c r="AM6" s="50" t="e">
        <f>IF(AND('Mapa final'!#REF!="Muy Alta",'Mapa final'!#REF!="Catastrófico"),CONCATENATE("R1C",'Mapa final'!#REF!),"")</f>
        <v>#REF!</v>
      </c>
      <c r="AN6" s="82"/>
      <c r="AO6" s="390" t="s">
        <v>76</v>
      </c>
      <c r="AP6" s="391"/>
      <c r="AQ6" s="391"/>
      <c r="AR6" s="391"/>
      <c r="AS6" s="391"/>
      <c r="AT6" s="39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332"/>
      <c r="C7" s="332"/>
      <c r="D7" s="333"/>
      <c r="E7" s="373"/>
      <c r="F7" s="374"/>
      <c r="G7" s="374"/>
      <c r="H7" s="374"/>
      <c r="I7" s="375"/>
      <c r="J7" s="51" t="str">
        <f>IF(AND('Mapa final'!$AB$12="Muy Alta",'Mapa final'!$AD$12="Leve"),CONCATENATE("R2C",'Mapa final'!$R$12),"")</f>
        <v/>
      </c>
      <c r="K7" s="52" t="e">
        <f>IF(AND('Mapa final'!#REF!="Muy Alta",'Mapa final'!#REF!="Leve"),CONCATENATE("R2C",'Mapa final'!#REF!),"")</f>
        <v>#REF!</v>
      </c>
      <c r="L7" s="52" t="e">
        <f>IF(AND('Mapa final'!#REF!="Muy Alta",'Mapa final'!#REF!="Leve"),CONCATENATE("R2C",'Mapa final'!#REF!),"")</f>
        <v>#REF!</v>
      </c>
      <c r="M7" s="52" t="e">
        <f>IF(AND('Mapa final'!#REF!="Muy Alta",'Mapa final'!#REF!="Leve"),CONCATENATE("R2C",'Mapa final'!#REF!),"")</f>
        <v>#REF!</v>
      </c>
      <c r="N7" s="52" t="e">
        <f>IF(AND('Mapa final'!#REF!="Muy Alta",'Mapa final'!#REF!="Leve"),CONCATENATE("R2C",'Mapa final'!#REF!),"")</f>
        <v>#REF!</v>
      </c>
      <c r="O7" s="53" t="e">
        <f>IF(AND('Mapa final'!#REF!="Muy Alta",'Mapa final'!#REF!="Leve"),CONCATENATE("R2C",'Mapa final'!#REF!),"")</f>
        <v>#REF!</v>
      </c>
      <c r="P7" s="51" t="str">
        <f>IF(AND('Mapa final'!$AB$12="Muy Alta",'Mapa final'!$AD$12="Menor"),CONCATENATE("R2C",'Mapa final'!$R$12),"")</f>
        <v/>
      </c>
      <c r="Q7" s="52" t="e">
        <f>IF(AND('Mapa final'!#REF!="Muy Alta",'Mapa final'!#REF!="Menor"),CONCATENATE("R2C",'Mapa final'!#REF!),"")</f>
        <v>#REF!</v>
      </c>
      <c r="R7" s="52" t="e">
        <f>IF(AND('Mapa final'!#REF!="Muy Alta",'Mapa final'!#REF!="Menor"),CONCATENATE("R2C",'Mapa final'!#REF!),"")</f>
        <v>#REF!</v>
      </c>
      <c r="S7" s="52" t="e">
        <f>IF(AND('Mapa final'!#REF!="Muy Alta",'Mapa final'!#REF!="Menor"),CONCATENATE("R2C",'Mapa final'!#REF!),"")</f>
        <v>#REF!</v>
      </c>
      <c r="T7" s="52" t="e">
        <f>IF(AND('Mapa final'!#REF!="Muy Alta",'Mapa final'!#REF!="Menor"),CONCATENATE("R2C",'Mapa final'!#REF!),"")</f>
        <v>#REF!</v>
      </c>
      <c r="U7" s="53" t="e">
        <f>IF(AND('Mapa final'!#REF!="Muy Alta",'Mapa final'!#REF!="Menor"),CONCATENATE("R2C",'Mapa final'!#REF!),"")</f>
        <v>#REF!</v>
      </c>
      <c r="V7" s="51" t="str">
        <f>IF(AND('Mapa final'!$AB$12="Muy Alta",'Mapa final'!$AD$12="Moderado"),CONCATENATE("R2C",'Mapa final'!$R$12),"")</f>
        <v/>
      </c>
      <c r="W7" s="52" t="e">
        <f>IF(AND('Mapa final'!#REF!="Muy Alta",'Mapa final'!#REF!="Moderado"),CONCATENATE("R2C",'Mapa final'!#REF!),"")</f>
        <v>#REF!</v>
      </c>
      <c r="X7" s="52" t="e">
        <f>IF(AND('Mapa final'!#REF!="Muy Alta",'Mapa final'!#REF!="Moderado"),CONCATENATE("R2C",'Mapa final'!#REF!),"")</f>
        <v>#REF!</v>
      </c>
      <c r="Y7" s="52" t="e">
        <f>IF(AND('Mapa final'!#REF!="Muy Alta",'Mapa final'!#REF!="Moderado"),CONCATENATE("R2C",'Mapa final'!#REF!),"")</f>
        <v>#REF!</v>
      </c>
      <c r="Z7" s="52" t="e">
        <f>IF(AND('Mapa final'!#REF!="Muy Alta",'Mapa final'!#REF!="Moderado"),CONCATENATE("R2C",'Mapa final'!#REF!),"")</f>
        <v>#REF!</v>
      </c>
      <c r="AA7" s="53" t="e">
        <f>IF(AND('Mapa final'!#REF!="Muy Alta",'Mapa final'!#REF!="Moderado"),CONCATENATE("R2C",'Mapa final'!#REF!),"")</f>
        <v>#REF!</v>
      </c>
      <c r="AB7" s="51" t="str">
        <f>IF(AND('Mapa final'!$AB$12="Muy Alta",'Mapa final'!$AD$12="Mayor"),CONCATENATE("R2C",'Mapa final'!$R$12),"")</f>
        <v/>
      </c>
      <c r="AC7" s="52" t="e">
        <f>IF(AND('Mapa final'!#REF!="Muy Alta",'Mapa final'!#REF!="Mayor"),CONCATENATE("R2C",'Mapa final'!#REF!),"")</f>
        <v>#REF!</v>
      </c>
      <c r="AD7" s="52" t="e">
        <f>IF(AND('Mapa final'!#REF!="Muy Alta",'Mapa final'!#REF!="Mayor"),CONCATENATE("R2C",'Mapa final'!#REF!),"")</f>
        <v>#REF!</v>
      </c>
      <c r="AE7" s="52" t="e">
        <f>IF(AND('Mapa final'!#REF!="Muy Alta",'Mapa final'!#REF!="Mayor"),CONCATENATE("R2C",'Mapa final'!#REF!),"")</f>
        <v>#REF!</v>
      </c>
      <c r="AF7" s="52" t="e">
        <f>IF(AND('Mapa final'!#REF!="Muy Alta",'Mapa final'!#REF!="Mayor"),CONCATENATE("R2C",'Mapa final'!#REF!),"")</f>
        <v>#REF!</v>
      </c>
      <c r="AG7" s="53" t="e">
        <f>IF(AND('Mapa final'!#REF!="Muy Alta",'Mapa final'!#REF!="Mayor"),CONCATENATE("R2C",'Mapa final'!#REF!),"")</f>
        <v>#REF!</v>
      </c>
      <c r="AH7" s="54" t="str">
        <f>IF(AND('Mapa final'!$AB$12="Muy Alta",'Mapa final'!$AD$12="Catastrófico"),CONCATENATE("R2C",'Mapa final'!$R$12),"")</f>
        <v/>
      </c>
      <c r="AI7" s="55" t="e">
        <f>IF(AND('Mapa final'!#REF!="Muy Alta",'Mapa final'!#REF!="Catastrófico"),CONCATENATE("R2C",'Mapa final'!#REF!),"")</f>
        <v>#REF!</v>
      </c>
      <c r="AJ7" s="55" t="e">
        <f>IF(AND('Mapa final'!#REF!="Muy Alta",'Mapa final'!#REF!="Catastrófico"),CONCATENATE("R2C",'Mapa final'!#REF!),"")</f>
        <v>#REF!</v>
      </c>
      <c r="AK7" s="55" t="e">
        <f>IF(AND('Mapa final'!#REF!="Muy Alta",'Mapa final'!#REF!="Catastrófico"),CONCATENATE("R2C",'Mapa final'!#REF!),"")</f>
        <v>#REF!</v>
      </c>
      <c r="AL7" s="55" t="e">
        <f>IF(AND('Mapa final'!#REF!="Muy Alta",'Mapa final'!#REF!="Catastrófico"),CONCATENATE("R2C",'Mapa final'!#REF!),"")</f>
        <v>#REF!</v>
      </c>
      <c r="AM7" s="56" t="e">
        <f>IF(AND('Mapa final'!#REF!="Muy Alta",'Mapa final'!#REF!="Catastrófico"),CONCATENATE("R2C",'Mapa final'!#REF!),"")</f>
        <v>#REF!</v>
      </c>
      <c r="AN7" s="82"/>
      <c r="AO7" s="393"/>
      <c r="AP7" s="394"/>
      <c r="AQ7" s="394"/>
      <c r="AR7" s="394"/>
      <c r="AS7" s="394"/>
      <c r="AT7" s="395"/>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332"/>
      <c r="C8" s="332"/>
      <c r="D8" s="333"/>
      <c r="E8" s="373"/>
      <c r="F8" s="374"/>
      <c r="G8" s="374"/>
      <c r="H8" s="374"/>
      <c r="I8" s="375"/>
      <c r="J8" s="51" t="e">
        <f>IF(AND('Mapa final'!#REF!="Muy Alta",'Mapa final'!#REF!="Leve"),CONCATENATE("R3C",'Mapa final'!#REF!),"")</f>
        <v>#REF!</v>
      </c>
      <c r="K8" s="52" t="e">
        <f>IF(AND('Mapa final'!#REF!="Muy Alta",'Mapa final'!#REF!="Leve"),CONCATENATE("R3C",'Mapa final'!#REF!),"")</f>
        <v>#REF!</v>
      </c>
      <c r="L8" s="52" t="e">
        <f>IF(AND('Mapa final'!#REF!="Muy Alta",'Mapa final'!#REF!="Leve"),CONCATENATE("R3C",'Mapa final'!#REF!),"")</f>
        <v>#REF!</v>
      </c>
      <c r="M8" s="52" t="e">
        <f>IF(AND('Mapa final'!#REF!="Muy Alta",'Mapa final'!#REF!="Leve"),CONCATENATE("R3C",'Mapa final'!#REF!),"")</f>
        <v>#REF!</v>
      </c>
      <c r="N8" s="52" t="e">
        <f>IF(AND('Mapa final'!#REF!="Muy Alta",'Mapa final'!#REF!="Leve"),CONCATENATE("R3C",'Mapa final'!#REF!),"")</f>
        <v>#REF!</v>
      </c>
      <c r="O8" s="53" t="e">
        <f>IF(AND('Mapa final'!#REF!="Muy Alta",'Mapa final'!#REF!="Leve"),CONCATENATE("R3C",'Mapa final'!#REF!),"")</f>
        <v>#REF!</v>
      </c>
      <c r="P8" s="51" t="e">
        <f>IF(AND('Mapa final'!#REF!="Muy Alta",'Mapa final'!#REF!="Menor"),CONCATENATE("R3C",'Mapa final'!#REF!),"")</f>
        <v>#REF!</v>
      </c>
      <c r="Q8" s="52" t="e">
        <f>IF(AND('Mapa final'!#REF!="Muy Alta",'Mapa final'!#REF!="Menor"),CONCATENATE("R3C",'Mapa final'!#REF!),"")</f>
        <v>#REF!</v>
      </c>
      <c r="R8" s="52" t="e">
        <f>IF(AND('Mapa final'!#REF!="Muy Alta",'Mapa final'!#REF!="Menor"),CONCATENATE("R3C",'Mapa final'!#REF!),"")</f>
        <v>#REF!</v>
      </c>
      <c r="S8" s="52" t="e">
        <f>IF(AND('Mapa final'!#REF!="Muy Alta",'Mapa final'!#REF!="Menor"),CONCATENATE("R3C",'Mapa final'!#REF!),"")</f>
        <v>#REF!</v>
      </c>
      <c r="T8" s="52" t="e">
        <f>IF(AND('Mapa final'!#REF!="Muy Alta",'Mapa final'!#REF!="Menor"),CONCATENATE("R3C",'Mapa final'!#REF!),"")</f>
        <v>#REF!</v>
      </c>
      <c r="U8" s="53" t="e">
        <f>IF(AND('Mapa final'!#REF!="Muy Alta",'Mapa final'!#REF!="Menor"),CONCATENATE("R3C",'Mapa final'!#REF!),"")</f>
        <v>#REF!</v>
      </c>
      <c r="V8" s="51" t="e">
        <f>IF(AND('Mapa final'!#REF!="Muy Alta",'Mapa final'!#REF!="Moderado"),CONCATENATE("R3C",'Mapa final'!#REF!),"")</f>
        <v>#REF!</v>
      </c>
      <c r="W8" s="52" t="e">
        <f>IF(AND('Mapa final'!#REF!="Muy Alta",'Mapa final'!#REF!="Moderado"),CONCATENATE("R3C",'Mapa final'!#REF!),"")</f>
        <v>#REF!</v>
      </c>
      <c r="X8" s="52" t="e">
        <f>IF(AND('Mapa final'!#REF!="Muy Alta",'Mapa final'!#REF!="Moderado"),CONCATENATE("R3C",'Mapa final'!#REF!),"")</f>
        <v>#REF!</v>
      </c>
      <c r="Y8" s="52" t="e">
        <f>IF(AND('Mapa final'!#REF!="Muy Alta",'Mapa final'!#REF!="Moderado"),CONCATENATE("R3C",'Mapa final'!#REF!),"")</f>
        <v>#REF!</v>
      </c>
      <c r="Z8" s="52" t="e">
        <f>IF(AND('Mapa final'!#REF!="Muy Alta",'Mapa final'!#REF!="Moderado"),CONCATENATE("R3C",'Mapa final'!#REF!),"")</f>
        <v>#REF!</v>
      </c>
      <c r="AA8" s="53" t="e">
        <f>IF(AND('Mapa final'!#REF!="Muy Alta",'Mapa final'!#REF!="Moderado"),CONCATENATE("R3C",'Mapa final'!#REF!),"")</f>
        <v>#REF!</v>
      </c>
      <c r="AB8" s="51" t="e">
        <f>IF(AND('Mapa final'!#REF!="Muy Alta",'Mapa final'!#REF!="Mayor"),CONCATENATE("R3C",'Mapa final'!#REF!),"")</f>
        <v>#REF!</v>
      </c>
      <c r="AC8" s="52" t="e">
        <f>IF(AND('Mapa final'!#REF!="Muy Alta",'Mapa final'!#REF!="Mayor"),CONCATENATE("R3C",'Mapa final'!#REF!),"")</f>
        <v>#REF!</v>
      </c>
      <c r="AD8" s="52" t="e">
        <f>IF(AND('Mapa final'!#REF!="Muy Alta",'Mapa final'!#REF!="Mayor"),CONCATENATE("R3C",'Mapa final'!#REF!),"")</f>
        <v>#REF!</v>
      </c>
      <c r="AE8" s="52" t="e">
        <f>IF(AND('Mapa final'!#REF!="Muy Alta",'Mapa final'!#REF!="Mayor"),CONCATENATE("R3C",'Mapa final'!#REF!),"")</f>
        <v>#REF!</v>
      </c>
      <c r="AF8" s="52" t="e">
        <f>IF(AND('Mapa final'!#REF!="Muy Alta",'Mapa final'!#REF!="Mayor"),CONCATENATE("R3C",'Mapa final'!#REF!),"")</f>
        <v>#REF!</v>
      </c>
      <c r="AG8" s="53" t="e">
        <f>IF(AND('Mapa final'!#REF!="Muy Alta",'Mapa final'!#REF!="Mayor"),CONCATENATE("R3C",'Mapa final'!#REF!),"")</f>
        <v>#REF!</v>
      </c>
      <c r="AH8" s="54" t="e">
        <f>IF(AND('Mapa final'!#REF!="Muy Alta",'Mapa final'!#REF!="Catastrófico"),CONCATENATE("R3C",'Mapa final'!#REF!),"")</f>
        <v>#REF!</v>
      </c>
      <c r="AI8" s="55" t="e">
        <f>IF(AND('Mapa final'!#REF!="Muy Alta",'Mapa final'!#REF!="Catastrófico"),CONCATENATE("R3C",'Mapa final'!#REF!),"")</f>
        <v>#REF!</v>
      </c>
      <c r="AJ8" s="55" t="e">
        <f>IF(AND('Mapa final'!#REF!="Muy Alta",'Mapa final'!#REF!="Catastrófico"),CONCATENATE("R3C",'Mapa final'!#REF!),"")</f>
        <v>#REF!</v>
      </c>
      <c r="AK8" s="55" t="e">
        <f>IF(AND('Mapa final'!#REF!="Muy Alta",'Mapa final'!#REF!="Catastrófico"),CONCATENATE("R3C",'Mapa final'!#REF!),"")</f>
        <v>#REF!</v>
      </c>
      <c r="AL8" s="55" t="e">
        <f>IF(AND('Mapa final'!#REF!="Muy Alta",'Mapa final'!#REF!="Catastrófico"),CONCATENATE("R3C",'Mapa final'!#REF!),"")</f>
        <v>#REF!</v>
      </c>
      <c r="AM8" s="56" t="e">
        <f>IF(AND('Mapa final'!#REF!="Muy Alta",'Mapa final'!#REF!="Catastrófico"),CONCATENATE("R3C",'Mapa final'!#REF!),"")</f>
        <v>#REF!</v>
      </c>
      <c r="AN8" s="82"/>
      <c r="AO8" s="393"/>
      <c r="AP8" s="394"/>
      <c r="AQ8" s="394"/>
      <c r="AR8" s="394"/>
      <c r="AS8" s="394"/>
      <c r="AT8" s="395"/>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332"/>
      <c r="C9" s="332"/>
      <c r="D9" s="333"/>
      <c r="E9" s="373"/>
      <c r="F9" s="374"/>
      <c r="G9" s="374"/>
      <c r="H9" s="374"/>
      <c r="I9" s="375"/>
      <c r="J9" s="51" t="e">
        <f>IF(AND('Mapa final'!#REF!="Muy Alta",'Mapa final'!#REF!="Leve"),CONCATENATE("R4C",'Mapa final'!#REF!),"")</f>
        <v>#REF!</v>
      </c>
      <c r="K9" s="52" t="e">
        <f>IF(AND('Mapa final'!#REF!="Muy Alta",'Mapa final'!#REF!="Leve"),CONCATENATE("R4C",'Mapa final'!#REF!),"")</f>
        <v>#REF!</v>
      </c>
      <c r="L9" s="52" t="e">
        <f>IF(AND('Mapa final'!#REF!="Muy Alta",'Mapa final'!#REF!="Leve"),CONCATENATE("R4C",'Mapa final'!#REF!),"")</f>
        <v>#REF!</v>
      </c>
      <c r="M9" s="52" t="e">
        <f>IF(AND('Mapa final'!#REF!="Muy Alta",'Mapa final'!#REF!="Leve"),CONCATENATE("R4C",'Mapa final'!#REF!),"")</f>
        <v>#REF!</v>
      </c>
      <c r="N9" s="52" t="e">
        <f>IF(AND('Mapa final'!#REF!="Muy Alta",'Mapa final'!#REF!="Leve"),CONCATENATE("R4C",'Mapa final'!#REF!),"")</f>
        <v>#REF!</v>
      </c>
      <c r="O9" s="53" t="e">
        <f>IF(AND('Mapa final'!#REF!="Muy Alta",'Mapa final'!#REF!="Leve"),CONCATENATE("R4C",'Mapa final'!#REF!),"")</f>
        <v>#REF!</v>
      </c>
      <c r="P9" s="51" t="e">
        <f>IF(AND('Mapa final'!#REF!="Muy Alta",'Mapa final'!#REF!="Menor"),CONCATENATE("R4C",'Mapa final'!#REF!),"")</f>
        <v>#REF!</v>
      </c>
      <c r="Q9" s="52" t="e">
        <f>IF(AND('Mapa final'!#REF!="Muy Alta",'Mapa final'!#REF!="Menor"),CONCATENATE("R4C",'Mapa final'!#REF!),"")</f>
        <v>#REF!</v>
      </c>
      <c r="R9" s="52" t="e">
        <f>IF(AND('Mapa final'!#REF!="Muy Alta",'Mapa final'!#REF!="Menor"),CONCATENATE("R4C",'Mapa final'!#REF!),"")</f>
        <v>#REF!</v>
      </c>
      <c r="S9" s="52" t="e">
        <f>IF(AND('Mapa final'!#REF!="Muy Alta",'Mapa final'!#REF!="Menor"),CONCATENATE("R4C",'Mapa final'!#REF!),"")</f>
        <v>#REF!</v>
      </c>
      <c r="T9" s="52" t="e">
        <f>IF(AND('Mapa final'!#REF!="Muy Alta",'Mapa final'!#REF!="Menor"),CONCATENATE("R4C",'Mapa final'!#REF!),"")</f>
        <v>#REF!</v>
      </c>
      <c r="U9" s="53" t="e">
        <f>IF(AND('Mapa final'!#REF!="Muy Alta",'Mapa final'!#REF!="Menor"),CONCATENATE("R4C",'Mapa final'!#REF!),"")</f>
        <v>#REF!</v>
      </c>
      <c r="V9" s="51" t="e">
        <f>IF(AND('Mapa final'!#REF!="Muy Alta",'Mapa final'!#REF!="Moderado"),CONCATENATE("R4C",'Mapa final'!#REF!),"")</f>
        <v>#REF!</v>
      </c>
      <c r="W9" s="52" t="e">
        <f>IF(AND('Mapa final'!#REF!="Muy Alta",'Mapa final'!#REF!="Moderado"),CONCATENATE("R4C",'Mapa final'!#REF!),"")</f>
        <v>#REF!</v>
      </c>
      <c r="X9" s="52" t="e">
        <f>IF(AND('Mapa final'!#REF!="Muy Alta",'Mapa final'!#REF!="Moderado"),CONCATENATE("R4C",'Mapa final'!#REF!),"")</f>
        <v>#REF!</v>
      </c>
      <c r="Y9" s="52" t="e">
        <f>IF(AND('Mapa final'!#REF!="Muy Alta",'Mapa final'!#REF!="Moderado"),CONCATENATE("R4C",'Mapa final'!#REF!),"")</f>
        <v>#REF!</v>
      </c>
      <c r="Z9" s="52" t="e">
        <f>IF(AND('Mapa final'!#REF!="Muy Alta",'Mapa final'!#REF!="Moderado"),CONCATENATE("R4C",'Mapa final'!#REF!),"")</f>
        <v>#REF!</v>
      </c>
      <c r="AA9" s="53" t="e">
        <f>IF(AND('Mapa final'!#REF!="Muy Alta",'Mapa final'!#REF!="Moderado"),CONCATENATE("R4C",'Mapa final'!#REF!),"")</f>
        <v>#REF!</v>
      </c>
      <c r="AB9" s="51" t="e">
        <f>IF(AND('Mapa final'!#REF!="Muy Alta",'Mapa final'!#REF!="Mayor"),CONCATENATE("R4C",'Mapa final'!#REF!),"")</f>
        <v>#REF!</v>
      </c>
      <c r="AC9" s="52" t="e">
        <f>IF(AND('Mapa final'!#REF!="Muy Alta",'Mapa final'!#REF!="Mayor"),CONCATENATE("R4C",'Mapa final'!#REF!),"")</f>
        <v>#REF!</v>
      </c>
      <c r="AD9" s="52" t="e">
        <f>IF(AND('Mapa final'!#REF!="Muy Alta",'Mapa final'!#REF!="Mayor"),CONCATENATE("R4C",'Mapa final'!#REF!),"")</f>
        <v>#REF!</v>
      </c>
      <c r="AE9" s="52" t="e">
        <f>IF(AND('Mapa final'!#REF!="Muy Alta",'Mapa final'!#REF!="Mayor"),CONCATENATE("R4C",'Mapa final'!#REF!),"")</f>
        <v>#REF!</v>
      </c>
      <c r="AF9" s="52" t="e">
        <f>IF(AND('Mapa final'!#REF!="Muy Alta",'Mapa final'!#REF!="Mayor"),CONCATENATE("R4C",'Mapa final'!#REF!),"")</f>
        <v>#REF!</v>
      </c>
      <c r="AG9" s="53" t="e">
        <f>IF(AND('Mapa final'!#REF!="Muy Alta",'Mapa final'!#REF!="Mayor"),CONCATENATE("R4C",'Mapa final'!#REF!),"")</f>
        <v>#REF!</v>
      </c>
      <c r="AH9" s="54" t="e">
        <f>IF(AND('Mapa final'!#REF!="Muy Alta",'Mapa final'!#REF!="Catastrófico"),CONCATENATE("R4C",'Mapa final'!#REF!),"")</f>
        <v>#REF!</v>
      </c>
      <c r="AI9" s="55" t="e">
        <f>IF(AND('Mapa final'!#REF!="Muy Alta",'Mapa final'!#REF!="Catastrófico"),CONCATENATE("R4C",'Mapa final'!#REF!),"")</f>
        <v>#REF!</v>
      </c>
      <c r="AJ9" s="55" t="e">
        <f>IF(AND('Mapa final'!#REF!="Muy Alta",'Mapa final'!#REF!="Catastrófico"),CONCATENATE("R4C",'Mapa final'!#REF!),"")</f>
        <v>#REF!</v>
      </c>
      <c r="AK9" s="55" t="e">
        <f>IF(AND('Mapa final'!#REF!="Muy Alta",'Mapa final'!#REF!="Catastrófico"),CONCATENATE("R4C",'Mapa final'!#REF!),"")</f>
        <v>#REF!</v>
      </c>
      <c r="AL9" s="55" t="e">
        <f>IF(AND('Mapa final'!#REF!="Muy Alta",'Mapa final'!#REF!="Catastrófico"),CONCATENATE("R4C",'Mapa final'!#REF!),"")</f>
        <v>#REF!</v>
      </c>
      <c r="AM9" s="56" t="e">
        <f>IF(AND('Mapa final'!#REF!="Muy Alta",'Mapa final'!#REF!="Catastrófico"),CONCATENATE("R4C",'Mapa final'!#REF!),"")</f>
        <v>#REF!</v>
      </c>
      <c r="AN9" s="82"/>
      <c r="AO9" s="393"/>
      <c r="AP9" s="394"/>
      <c r="AQ9" s="394"/>
      <c r="AR9" s="394"/>
      <c r="AS9" s="394"/>
      <c r="AT9" s="395"/>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332"/>
      <c r="C10" s="332"/>
      <c r="D10" s="333"/>
      <c r="E10" s="373"/>
      <c r="F10" s="374"/>
      <c r="G10" s="374"/>
      <c r="H10" s="374"/>
      <c r="I10" s="375"/>
      <c r="J10" s="51" t="str">
        <f>IF(AND('Mapa final'!$AB$13="Muy Alta",'Mapa final'!$AD$13="Leve"),CONCATENATE("R5C",'Mapa final'!$R$13),"")</f>
        <v/>
      </c>
      <c r="K10" s="52" t="e">
        <f>IF(AND('Mapa final'!#REF!="Muy Alta",'Mapa final'!#REF!="Leve"),CONCATENATE("R5C",'Mapa final'!#REF!),"")</f>
        <v>#REF!</v>
      </c>
      <c r="L10" s="52" t="e">
        <f>IF(AND('Mapa final'!#REF!="Muy Alta",'Mapa final'!#REF!="Leve"),CONCATENATE("R5C",'Mapa final'!#REF!),"")</f>
        <v>#REF!</v>
      </c>
      <c r="M10" s="52" t="e">
        <f>IF(AND('Mapa final'!#REF!="Muy Alta",'Mapa final'!#REF!="Leve"),CONCATENATE("R5C",'Mapa final'!#REF!),"")</f>
        <v>#REF!</v>
      </c>
      <c r="N10" s="52" t="e">
        <f>IF(AND('Mapa final'!#REF!="Muy Alta",'Mapa final'!#REF!="Leve"),CONCATENATE("R5C",'Mapa final'!#REF!),"")</f>
        <v>#REF!</v>
      </c>
      <c r="O10" s="53" t="e">
        <f>IF(AND('Mapa final'!#REF!="Muy Alta",'Mapa final'!#REF!="Leve"),CONCATENATE("R5C",'Mapa final'!#REF!),"")</f>
        <v>#REF!</v>
      </c>
      <c r="P10" s="51" t="str">
        <f>IF(AND('Mapa final'!$AB$13="Muy Alta",'Mapa final'!$AD$13="Menor"),CONCATENATE("R5C",'Mapa final'!$R$13),"")</f>
        <v/>
      </c>
      <c r="Q10" s="52" t="e">
        <f>IF(AND('Mapa final'!#REF!="Muy Alta",'Mapa final'!#REF!="Menor"),CONCATENATE("R5C",'Mapa final'!#REF!),"")</f>
        <v>#REF!</v>
      </c>
      <c r="R10" s="52" t="e">
        <f>IF(AND('Mapa final'!#REF!="Muy Alta",'Mapa final'!#REF!="Menor"),CONCATENATE("R5C",'Mapa final'!#REF!),"")</f>
        <v>#REF!</v>
      </c>
      <c r="S10" s="52" t="e">
        <f>IF(AND('Mapa final'!#REF!="Muy Alta",'Mapa final'!#REF!="Menor"),CONCATENATE("R5C",'Mapa final'!#REF!),"")</f>
        <v>#REF!</v>
      </c>
      <c r="T10" s="52" t="e">
        <f>IF(AND('Mapa final'!#REF!="Muy Alta",'Mapa final'!#REF!="Menor"),CONCATENATE("R5C",'Mapa final'!#REF!),"")</f>
        <v>#REF!</v>
      </c>
      <c r="U10" s="53" t="e">
        <f>IF(AND('Mapa final'!#REF!="Muy Alta",'Mapa final'!#REF!="Menor"),CONCATENATE("R5C",'Mapa final'!#REF!),"")</f>
        <v>#REF!</v>
      </c>
      <c r="V10" s="51" t="str">
        <f>IF(AND('Mapa final'!$AB$13="Muy Alta",'Mapa final'!$AD$13="Moderado"),CONCATENATE("R5C",'Mapa final'!$R$13),"")</f>
        <v/>
      </c>
      <c r="W10" s="52" t="e">
        <f>IF(AND('Mapa final'!#REF!="Muy Alta",'Mapa final'!#REF!="Moderado"),CONCATENATE("R5C",'Mapa final'!#REF!),"")</f>
        <v>#REF!</v>
      </c>
      <c r="X10" s="52" t="e">
        <f>IF(AND('Mapa final'!#REF!="Muy Alta",'Mapa final'!#REF!="Moderado"),CONCATENATE("R5C",'Mapa final'!#REF!),"")</f>
        <v>#REF!</v>
      </c>
      <c r="Y10" s="52" t="e">
        <f>IF(AND('Mapa final'!#REF!="Muy Alta",'Mapa final'!#REF!="Moderado"),CONCATENATE("R5C",'Mapa final'!#REF!),"")</f>
        <v>#REF!</v>
      </c>
      <c r="Z10" s="52" t="e">
        <f>IF(AND('Mapa final'!#REF!="Muy Alta",'Mapa final'!#REF!="Moderado"),CONCATENATE("R5C",'Mapa final'!#REF!),"")</f>
        <v>#REF!</v>
      </c>
      <c r="AA10" s="53" t="e">
        <f>IF(AND('Mapa final'!#REF!="Muy Alta",'Mapa final'!#REF!="Moderado"),CONCATENATE("R5C",'Mapa final'!#REF!),"")</f>
        <v>#REF!</v>
      </c>
      <c r="AB10" s="51" t="str">
        <f>IF(AND('Mapa final'!$AB$13="Muy Alta",'Mapa final'!$AD$13="Mayor"),CONCATENATE("R5C",'Mapa final'!$R$13),"")</f>
        <v/>
      </c>
      <c r="AC10" s="52" t="e">
        <f>IF(AND('Mapa final'!#REF!="Muy Alta",'Mapa final'!#REF!="Mayor"),CONCATENATE("R5C",'Mapa final'!#REF!),"")</f>
        <v>#REF!</v>
      </c>
      <c r="AD10" s="52" t="e">
        <f>IF(AND('Mapa final'!#REF!="Muy Alta",'Mapa final'!#REF!="Mayor"),CONCATENATE("R5C",'Mapa final'!#REF!),"")</f>
        <v>#REF!</v>
      </c>
      <c r="AE10" s="52" t="e">
        <f>IF(AND('Mapa final'!#REF!="Muy Alta",'Mapa final'!#REF!="Mayor"),CONCATENATE("R5C",'Mapa final'!#REF!),"")</f>
        <v>#REF!</v>
      </c>
      <c r="AF10" s="52" t="e">
        <f>IF(AND('Mapa final'!#REF!="Muy Alta",'Mapa final'!#REF!="Mayor"),CONCATENATE("R5C",'Mapa final'!#REF!),"")</f>
        <v>#REF!</v>
      </c>
      <c r="AG10" s="53" t="e">
        <f>IF(AND('Mapa final'!#REF!="Muy Alta",'Mapa final'!#REF!="Mayor"),CONCATENATE("R5C",'Mapa final'!#REF!),"")</f>
        <v>#REF!</v>
      </c>
      <c r="AH10" s="54" t="str">
        <f>IF(AND('Mapa final'!$AB$13="Muy Alta",'Mapa final'!$AD$13="Catastrófico"),CONCATENATE("R5C",'Mapa final'!$R$13),"")</f>
        <v/>
      </c>
      <c r="AI10" s="55" t="e">
        <f>IF(AND('Mapa final'!#REF!="Muy Alta",'Mapa final'!#REF!="Catastrófico"),CONCATENATE("R5C",'Mapa final'!#REF!),"")</f>
        <v>#REF!</v>
      </c>
      <c r="AJ10" s="55" t="e">
        <f>IF(AND('Mapa final'!#REF!="Muy Alta",'Mapa final'!#REF!="Catastrófico"),CONCATENATE("R5C",'Mapa final'!#REF!),"")</f>
        <v>#REF!</v>
      </c>
      <c r="AK10" s="55" t="e">
        <f>IF(AND('Mapa final'!#REF!="Muy Alta",'Mapa final'!#REF!="Catastrófico"),CONCATENATE("R5C",'Mapa final'!#REF!),"")</f>
        <v>#REF!</v>
      </c>
      <c r="AL10" s="55" t="e">
        <f>IF(AND('Mapa final'!#REF!="Muy Alta",'Mapa final'!#REF!="Catastrófico"),CONCATENATE("R5C",'Mapa final'!#REF!),"")</f>
        <v>#REF!</v>
      </c>
      <c r="AM10" s="56" t="e">
        <f>IF(AND('Mapa final'!#REF!="Muy Alta",'Mapa final'!#REF!="Catastrófico"),CONCATENATE("R5C",'Mapa final'!#REF!),"")</f>
        <v>#REF!</v>
      </c>
      <c r="AN10" s="82"/>
      <c r="AO10" s="393"/>
      <c r="AP10" s="394"/>
      <c r="AQ10" s="394"/>
      <c r="AR10" s="394"/>
      <c r="AS10" s="394"/>
      <c r="AT10" s="395"/>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332"/>
      <c r="C11" s="332"/>
      <c r="D11" s="333"/>
      <c r="E11" s="373"/>
      <c r="F11" s="374"/>
      <c r="G11" s="374"/>
      <c r="H11" s="374"/>
      <c r="I11" s="375"/>
      <c r="J11" s="51" t="str">
        <f>IF(AND('Mapa final'!$AB$14="Muy Alta",'Mapa final'!$AD$14="Leve"),CONCATENATE("R6C",'Mapa final'!$R$14),"")</f>
        <v/>
      </c>
      <c r="K11" s="52" t="e">
        <f>IF(AND('Mapa final'!#REF!="Muy Alta",'Mapa final'!#REF!="Leve"),CONCATENATE("R6C",'Mapa final'!#REF!),"")</f>
        <v>#REF!</v>
      </c>
      <c r="L11" s="52" t="e">
        <f>IF(AND('Mapa final'!#REF!="Muy Alta",'Mapa final'!#REF!="Leve"),CONCATENATE("R6C",'Mapa final'!#REF!),"")</f>
        <v>#REF!</v>
      </c>
      <c r="M11" s="52" t="e">
        <f>IF(AND('Mapa final'!#REF!="Muy Alta",'Mapa final'!#REF!="Leve"),CONCATENATE("R6C",'Mapa final'!#REF!),"")</f>
        <v>#REF!</v>
      </c>
      <c r="N11" s="52" t="e">
        <f>IF(AND('Mapa final'!#REF!="Muy Alta",'Mapa final'!#REF!="Leve"),CONCATENATE("R6C",'Mapa final'!#REF!),"")</f>
        <v>#REF!</v>
      </c>
      <c r="O11" s="53" t="e">
        <f>IF(AND('Mapa final'!#REF!="Muy Alta",'Mapa final'!#REF!="Leve"),CONCATENATE("R6C",'Mapa final'!#REF!),"")</f>
        <v>#REF!</v>
      </c>
      <c r="P11" s="51" t="str">
        <f>IF(AND('Mapa final'!$AB$14="Muy Alta",'Mapa final'!$AD$14="Menor"),CONCATENATE("R6C",'Mapa final'!$R$14),"")</f>
        <v/>
      </c>
      <c r="Q11" s="52" t="e">
        <f>IF(AND('Mapa final'!#REF!="Muy Alta",'Mapa final'!#REF!="Menor"),CONCATENATE("R6C",'Mapa final'!#REF!),"")</f>
        <v>#REF!</v>
      </c>
      <c r="R11" s="52" t="e">
        <f>IF(AND('Mapa final'!#REF!="Muy Alta",'Mapa final'!#REF!="Menor"),CONCATENATE("R6C",'Mapa final'!#REF!),"")</f>
        <v>#REF!</v>
      </c>
      <c r="S11" s="52" t="e">
        <f>IF(AND('Mapa final'!#REF!="Muy Alta",'Mapa final'!#REF!="Menor"),CONCATENATE("R6C",'Mapa final'!#REF!),"")</f>
        <v>#REF!</v>
      </c>
      <c r="T11" s="52" t="e">
        <f>IF(AND('Mapa final'!#REF!="Muy Alta",'Mapa final'!#REF!="Menor"),CONCATENATE("R6C",'Mapa final'!#REF!),"")</f>
        <v>#REF!</v>
      </c>
      <c r="U11" s="53" t="e">
        <f>IF(AND('Mapa final'!#REF!="Muy Alta",'Mapa final'!#REF!="Menor"),CONCATENATE("R6C",'Mapa final'!#REF!),"")</f>
        <v>#REF!</v>
      </c>
      <c r="V11" s="51" t="str">
        <f>IF(AND('Mapa final'!$AB$14="Muy Alta",'Mapa final'!$AD$14="Moderado"),CONCATENATE("R6C",'Mapa final'!$R$14),"")</f>
        <v/>
      </c>
      <c r="W11" s="52" t="e">
        <f>IF(AND('Mapa final'!#REF!="Muy Alta",'Mapa final'!#REF!="Moderado"),CONCATENATE("R6C",'Mapa final'!#REF!),"")</f>
        <v>#REF!</v>
      </c>
      <c r="X11" s="52" t="e">
        <f>IF(AND('Mapa final'!#REF!="Muy Alta",'Mapa final'!#REF!="Moderado"),CONCATENATE("R6C",'Mapa final'!#REF!),"")</f>
        <v>#REF!</v>
      </c>
      <c r="Y11" s="52" t="e">
        <f>IF(AND('Mapa final'!#REF!="Muy Alta",'Mapa final'!#REF!="Moderado"),CONCATENATE("R6C",'Mapa final'!#REF!),"")</f>
        <v>#REF!</v>
      </c>
      <c r="Z11" s="52" t="e">
        <f>IF(AND('Mapa final'!#REF!="Muy Alta",'Mapa final'!#REF!="Moderado"),CONCATENATE("R6C",'Mapa final'!#REF!),"")</f>
        <v>#REF!</v>
      </c>
      <c r="AA11" s="53" t="e">
        <f>IF(AND('Mapa final'!#REF!="Muy Alta",'Mapa final'!#REF!="Moderado"),CONCATENATE("R6C",'Mapa final'!#REF!),"")</f>
        <v>#REF!</v>
      </c>
      <c r="AB11" s="51" t="str">
        <f>IF(AND('Mapa final'!$AB$14="Muy Alta",'Mapa final'!$AD$14="Mayor"),CONCATENATE("R6C",'Mapa final'!$R$14),"")</f>
        <v/>
      </c>
      <c r="AC11" s="52" t="e">
        <f>IF(AND('Mapa final'!#REF!="Muy Alta",'Mapa final'!#REF!="Mayor"),CONCATENATE("R6C",'Mapa final'!#REF!),"")</f>
        <v>#REF!</v>
      </c>
      <c r="AD11" s="52" t="e">
        <f>IF(AND('Mapa final'!#REF!="Muy Alta",'Mapa final'!#REF!="Mayor"),CONCATENATE("R6C",'Mapa final'!#REF!),"")</f>
        <v>#REF!</v>
      </c>
      <c r="AE11" s="52" t="e">
        <f>IF(AND('Mapa final'!#REF!="Muy Alta",'Mapa final'!#REF!="Mayor"),CONCATENATE("R6C",'Mapa final'!#REF!),"")</f>
        <v>#REF!</v>
      </c>
      <c r="AF11" s="52" t="e">
        <f>IF(AND('Mapa final'!#REF!="Muy Alta",'Mapa final'!#REF!="Mayor"),CONCATENATE("R6C",'Mapa final'!#REF!),"")</f>
        <v>#REF!</v>
      </c>
      <c r="AG11" s="53" t="e">
        <f>IF(AND('Mapa final'!#REF!="Muy Alta",'Mapa final'!#REF!="Mayor"),CONCATENATE("R6C",'Mapa final'!#REF!),"")</f>
        <v>#REF!</v>
      </c>
      <c r="AH11" s="54" t="str">
        <f>IF(AND('Mapa final'!$AB$14="Muy Alta",'Mapa final'!$AD$14="Catastrófico"),CONCATENATE("R6C",'Mapa final'!$R$14),"")</f>
        <v/>
      </c>
      <c r="AI11" s="55" t="e">
        <f>IF(AND('Mapa final'!#REF!="Muy Alta",'Mapa final'!#REF!="Catastrófico"),CONCATENATE("R6C",'Mapa final'!#REF!),"")</f>
        <v>#REF!</v>
      </c>
      <c r="AJ11" s="55" t="e">
        <f>IF(AND('Mapa final'!#REF!="Muy Alta",'Mapa final'!#REF!="Catastrófico"),CONCATENATE("R6C",'Mapa final'!#REF!),"")</f>
        <v>#REF!</v>
      </c>
      <c r="AK11" s="55" t="e">
        <f>IF(AND('Mapa final'!#REF!="Muy Alta",'Mapa final'!#REF!="Catastrófico"),CONCATENATE("R6C",'Mapa final'!#REF!),"")</f>
        <v>#REF!</v>
      </c>
      <c r="AL11" s="55" t="e">
        <f>IF(AND('Mapa final'!#REF!="Muy Alta",'Mapa final'!#REF!="Catastrófico"),CONCATENATE("R6C",'Mapa final'!#REF!),"")</f>
        <v>#REF!</v>
      </c>
      <c r="AM11" s="56" t="e">
        <f>IF(AND('Mapa final'!#REF!="Muy Alta",'Mapa final'!#REF!="Catastrófico"),CONCATENATE("R6C",'Mapa final'!#REF!),"")</f>
        <v>#REF!</v>
      </c>
      <c r="AN11" s="82"/>
      <c r="AO11" s="393"/>
      <c r="AP11" s="394"/>
      <c r="AQ11" s="394"/>
      <c r="AR11" s="394"/>
      <c r="AS11" s="394"/>
      <c r="AT11" s="395"/>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332"/>
      <c r="C12" s="332"/>
      <c r="D12" s="333"/>
      <c r="E12" s="373"/>
      <c r="F12" s="374"/>
      <c r="G12" s="374"/>
      <c r="H12" s="374"/>
      <c r="I12" s="375"/>
      <c r="J12" s="51" t="e">
        <f>IF(AND('Mapa final'!#REF!="Muy Alta",'Mapa final'!#REF!="Leve"),CONCATENATE("R7C",'Mapa final'!#REF!),"")</f>
        <v>#REF!</v>
      </c>
      <c r="K12" s="52" t="e">
        <f>IF(AND('Mapa final'!#REF!="Muy Alta",'Mapa final'!#REF!="Leve"),CONCATENATE("R7C",'Mapa final'!#REF!),"")</f>
        <v>#REF!</v>
      </c>
      <c r="L12" s="52" t="e">
        <f>IF(AND('Mapa final'!#REF!="Muy Alta",'Mapa final'!#REF!="Leve"),CONCATENATE("R7C",'Mapa final'!#REF!),"")</f>
        <v>#REF!</v>
      </c>
      <c r="M12" s="52" t="e">
        <f>IF(AND('Mapa final'!#REF!="Muy Alta",'Mapa final'!#REF!="Leve"),CONCATENATE("R7C",'Mapa final'!#REF!),"")</f>
        <v>#REF!</v>
      </c>
      <c r="N12" s="52" t="e">
        <f>IF(AND('Mapa final'!#REF!="Muy Alta",'Mapa final'!#REF!="Leve"),CONCATENATE("R7C",'Mapa final'!#REF!),"")</f>
        <v>#REF!</v>
      </c>
      <c r="O12" s="53" t="e">
        <f>IF(AND('Mapa final'!#REF!="Muy Alta",'Mapa final'!#REF!="Leve"),CONCATENATE("R7C",'Mapa final'!#REF!),"")</f>
        <v>#REF!</v>
      </c>
      <c r="P12" s="51" t="e">
        <f>IF(AND('Mapa final'!#REF!="Muy Alta",'Mapa final'!#REF!="Menor"),CONCATENATE("R7C",'Mapa final'!#REF!),"")</f>
        <v>#REF!</v>
      </c>
      <c r="Q12" s="52" t="e">
        <f>IF(AND('Mapa final'!#REF!="Muy Alta",'Mapa final'!#REF!="Menor"),CONCATENATE("R7C",'Mapa final'!#REF!),"")</f>
        <v>#REF!</v>
      </c>
      <c r="R12" s="52" t="e">
        <f>IF(AND('Mapa final'!#REF!="Muy Alta",'Mapa final'!#REF!="Menor"),CONCATENATE("R7C",'Mapa final'!#REF!),"")</f>
        <v>#REF!</v>
      </c>
      <c r="S12" s="52" t="e">
        <f>IF(AND('Mapa final'!#REF!="Muy Alta",'Mapa final'!#REF!="Menor"),CONCATENATE("R7C",'Mapa final'!#REF!),"")</f>
        <v>#REF!</v>
      </c>
      <c r="T12" s="52" t="e">
        <f>IF(AND('Mapa final'!#REF!="Muy Alta",'Mapa final'!#REF!="Menor"),CONCATENATE("R7C",'Mapa final'!#REF!),"")</f>
        <v>#REF!</v>
      </c>
      <c r="U12" s="53" t="e">
        <f>IF(AND('Mapa final'!#REF!="Muy Alta",'Mapa final'!#REF!="Menor"),CONCATENATE("R7C",'Mapa final'!#REF!),"")</f>
        <v>#REF!</v>
      </c>
      <c r="V12" s="51" t="e">
        <f>IF(AND('Mapa final'!#REF!="Muy Alta",'Mapa final'!#REF!="Moderado"),CONCATENATE("R7C",'Mapa final'!#REF!),"")</f>
        <v>#REF!</v>
      </c>
      <c r="W12" s="52" t="e">
        <f>IF(AND('Mapa final'!#REF!="Muy Alta",'Mapa final'!#REF!="Moderado"),CONCATENATE("R7C",'Mapa final'!#REF!),"")</f>
        <v>#REF!</v>
      </c>
      <c r="X12" s="52" t="e">
        <f>IF(AND('Mapa final'!#REF!="Muy Alta",'Mapa final'!#REF!="Moderado"),CONCATENATE("R7C",'Mapa final'!#REF!),"")</f>
        <v>#REF!</v>
      </c>
      <c r="Y12" s="52" t="e">
        <f>IF(AND('Mapa final'!#REF!="Muy Alta",'Mapa final'!#REF!="Moderado"),CONCATENATE("R7C",'Mapa final'!#REF!),"")</f>
        <v>#REF!</v>
      </c>
      <c r="Z12" s="52" t="e">
        <f>IF(AND('Mapa final'!#REF!="Muy Alta",'Mapa final'!#REF!="Moderado"),CONCATENATE("R7C",'Mapa final'!#REF!),"")</f>
        <v>#REF!</v>
      </c>
      <c r="AA12" s="53" t="e">
        <f>IF(AND('Mapa final'!#REF!="Muy Alta",'Mapa final'!#REF!="Moderado"),CONCATENATE("R7C",'Mapa final'!#REF!),"")</f>
        <v>#REF!</v>
      </c>
      <c r="AB12" s="51" t="e">
        <f>IF(AND('Mapa final'!#REF!="Muy Alta",'Mapa final'!#REF!="Mayor"),CONCATENATE("R7C",'Mapa final'!#REF!),"")</f>
        <v>#REF!</v>
      </c>
      <c r="AC12" s="52" t="e">
        <f>IF(AND('Mapa final'!#REF!="Muy Alta",'Mapa final'!#REF!="Mayor"),CONCATENATE("R7C",'Mapa final'!#REF!),"")</f>
        <v>#REF!</v>
      </c>
      <c r="AD12" s="52" t="e">
        <f>IF(AND('Mapa final'!#REF!="Muy Alta",'Mapa final'!#REF!="Mayor"),CONCATENATE("R7C",'Mapa final'!#REF!),"")</f>
        <v>#REF!</v>
      </c>
      <c r="AE12" s="52" t="e">
        <f>IF(AND('Mapa final'!#REF!="Muy Alta",'Mapa final'!#REF!="Mayor"),CONCATENATE("R7C",'Mapa final'!#REF!),"")</f>
        <v>#REF!</v>
      </c>
      <c r="AF12" s="52" t="e">
        <f>IF(AND('Mapa final'!#REF!="Muy Alta",'Mapa final'!#REF!="Mayor"),CONCATENATE("R7C",'Mapa final'!#REF!),"")</f>
        <v>#REF!</v>
      </c>
      <c r="AG12" s="53" t="e">
        <f>IF(AND('Mapa final'!#REF!="Muy Alta",'Mapa final'!#REF!="Mayor"),CONCATENATE("R7C",'Mapa final'!#REF!),"")</f>
        <v>#REF!</v>
      </c>
      <c r="AH12" s="54" t="e">
        <f>IF(AND('Mapa final'!#REF!="Muy Alta",'Mapa final'!#REF!="Catastrófico"),CONCATENATE("R7C",'Mapa final'!#REF!),"")</f>
        <v>#REF!</v>
      </c>
      <c r="AI12" s="55" t="e">
        <f>IF(AND('Mapa final'!#REF!="Muy Alta",'Mapa final'!#REF!="Catastrófico"),CONCATENATE("R7C",'Mapa final'!#REF!),"")</f>
        <v>#REF!</v>
      </c>
      <c r="AJ12" s="55" t="e">
        <f>IF(AND('Mapa final'!#REF!="Muy Alta",'Mapa final'!#REF!="Catastrófico"),CONCATENATE("R7C",'Mapa final'!#REF!),"")</f>
        <v>#REF!</v>
      </c>
      <c r="AK12" s="55" t="e">
        <f>IF(AND('Mapa final'!#REF!="Muy Alta",'Mapa final'!#REF!="Catastrófico"),CONCATENATE("R7C",'Mapa final'!#REF!),"")</f>
        <v>#REF!</v>
      </c>
      <c r="AL12" s="55" t="e">
        <f>IF(AND('Mapa final'!#REF!="Muy Alta",'Mapa final'!#REF!="Catastrófico"),CONCATENATE("R7C",'Mapa final'!#REF!),"")</f>
        <v>#REF!</v>
      </c>
      <c r="AM12" s="56" t="e">
        <f>IF(AND('Mapa final'!#REF!="Muy Alta",'Mapa final'!#REF!="Catastrófico"),CONCATENATE("R7C",'Mapa final'!#REF!),"")</f>
        <v>#REF!</v>
      </c>
      <c r="AN12" s="82"/>
      <c r="AO12" s="393"/>
      <c r="AP12" s="394"/>
      <c r="AQ12" s="394"/>
      <c r="AR12" s="394"/>
      <c r="AS12" s="394"/>
      <c r="AT12" s="395"/>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332"/>
      <c r="C13" s="332"/>
      <c r="D13" s="333"/>
      <c r="E13" s="373"/>
      <c r="F13" s="374"/>
      <c r="G13" s="374"/>
      <c r="H13" s="374"/>
      <c r="I13" s="375"/>
      <c r="J13" s="51" t="e">
        <f>IF(AND('Mapa final'!#REF!="Muy Alta",'Mapa final'!#REF!="Leve"),CONCATENATE("R8C",'Mapa final'!#REF!),"")</f>
        <v>#REF!</v>
      </c>
      <c r="K13" s="52" t="e">
        <f>IF(AND('Mapa final'!#REF!="Muy Alta",'Mapa final'!#REF!="Leve"),CONCATENATE("R8C",'Mapa final'!#REF!),"")</f>
        <v>#REF!</v>
      </c>
      <c r="L13" s="52" t="e">
        <f>IF(AND('Mapa final'!#REF!="Muy Alta",'Mapa final'!#REF!="Leve"),CONCATENATE("R8C",'Mapa final'!#REF!),"")</f>
        <v>#REF!</v>
      </c>
      <c r="M13" s="52" t="e">
        <f>IF(AND('Mapa final'!#REF!="Muy Alta",'Mapa final'!#REF!="Leve"),CONCATENATE("R8C",'Mapa final'!#REF!),"")</f>
        <v>#REF!</v>
      </c>
      <c r="N13" s="52" t="e">
        <f>IF(AND('Mapa final'!#REF!="Muy Alta",'Mapa final'!#REF!="Leve"),CONCATENATE("R8C",'Mapa final'!#REF!),"")</f>
        <v>#REF!</v>
      </c>
      <c r="O13" s="53" t="e">
        <f>IF(AND('Mapa final'!#REF!="Muy Alta",'Mapa final'!#REF!="Leve"),CONCATENATE("R8C",'Mapa final'!#REF!),"")</f>
        <v>#REF!</v>
      </c>
      <c r="P13" s="51" t="e">
        <f>IF(AND('Mapa final'!#REF!="Muy Alta",'Mapa final'!#REF!="Menor"),CONCATENATE("R8C",'Mapa final'!#REF!),"")</f>
        <v>#REF!</v>
      </c>
      <c r="Q13" s="52" t="e">
        <f>IF(AND('Mapa final'!#REF!="Muy Alta",'Mapa final'!#REF!="Menor"),CONCATENATE("R8C",'Mapa final'!#REF!),"")</f>
        <v>#REF!</v>
      </c>
      <c r="R13" s="52" t="e">
        <f>IF(AND('Mapa final'!#REF!="Muy Alta",'Mapa final'!#REF!="Menor"),CONCATENATE("R8C",'Mapa final'!#REF!),"")</f>
        <v>#REF!</v>
      </c>
      <c r="S13" s="52" t="e">
        <f>IF(AND('Mapa final'!#REF!="Muy Alta",'Mapa final'!#REF!="Menor"),CONCATENATE("R8C",'Mapa final'!#REF!),"")</f>
        <v>#REF!</v>
      </c>
      <c r="T13" s="52" t="e">
        <f>IF(AND('Mapa final'!#REF!="Muy Alta",'Mapa final'!#REF!="Menor"),CONCATENATE("R8C",'Mapa final'!#REF!),"")</f>
        <v>#REF!</v>
      </c>
      <c r="U13" s="53" t="e">
        <f>IF(AND('Mapa final'!#REF!="Muy Alta",'Mapa final'!#REF!="Menor"),CONCATENATE("R8C",'Mapa final'!#REF!),"")</f>
        <v>#REF!</v>
      </c>
      <c r="V13" s="51" t="e">
        <f>IF(AND('Mapa final'!#REF!="Muy Alta",'Mapa final'!#REF!="Moderado"),CONCATENATE("R8C",'Mapa final'!#REF!),"")</f>
        <v>#REF!</v>
      </c>
      <c r="W13" s="52" t="e">
        <f>IF(AND('Mapa final'!#REF!="Muy Alta",'Mapa final'!#REF!="Moderado"),CONCATENATE("R8C",'Mapa final'!#REF!),"")</f>
        <v>#REF!</v>
      </c>
      <c r="X13" s="52" t="e">
        <f>IF(AND('Mapa final'!#REF!="Muy Alta",'Mapa final'!#REF!="Moderado"),CONCATENATE("R8C",'Mapa final'!#REF!),"")</f>
        <v>#REF!</v>
      </c>
      <c r="Y13" s="52" t="e">
        <f>IF(AND('Mapa final'!#REF!="Muy Alta",'Mapa final'!#REF!="Moderado"),CONCATENATE("R8C",'Mapa final'!#REF!),"")</f>
        <v>#REF!</v>
      </c>
      <c r="Z13" s="52" t="e">
        <f>IF(AND('Mapa final'!#REF!="Muy Alta",'Mapa final'!#REF!="Moderado"),CONCATENATE("R8C",'Mapa final'!#REF!),"")</f>
        <v>#REF!</v>
      </c>
      <c r="AA13" s="53" t="e">
        <f>IF(AND('Mapa final'!#REF!="Muy Alta",'Mapa final'!#REF!="Moderado"),CONCATENATE("R8C",'Mapa final'!#REF!),"")</f>
        <v>#REF!</v>
      </c>
      <c r="AB13" s="51" t="e">
        <f>IF(AND('Mapa final'!#REF!="Muy Alta",'Mapa final'!#REF!="Mayor"),CONCATENATE("R8C",'Mapa final'!#REF!),"")</f>
        <v>#REF!</v>
      </c>
      <c r="AC13" s="52" t="e">
        <f>IF(AND('Mapa final'!#REF!="Muy Alta",'Mapa final'!#REF!="Mayor"),CONCATENATE("R8C",'Mapa final'!#REF!),"")</f>
        <v>#REF!</v>
      </c>
      <c r="AD13" s="52" t="e">
        <f>IF(AND('Mapa final'!#REF!="Muy Alta",'Mapa final'!#REF!="Mayor"),CONCATENATE("R8C",'Mapa final'!#REF!),"")</f>
        <v>#REF!</v>
      </c>
      <c r="AE13" s="52" t="e">
        <f>IF(AND('Mapa final'!#REF!="Muy Alta",'Mapa final'!#REF!="Mayor"),CONCATENATE("R8C",'Mapa final'!#REF!),"")</f>
        <v>#REF!</v>
      </c>
      <c r="AF13" s="52" t="e">
        <f>IF(AND('Mapa final'!#REF!="Muy Alta",'Mapa final'!#REF!="Mayor"),CONCATENATE("R8C",'Mapa final'!#REF!),"")</f>
        <v>#REF!</v>
      </c>
      <c r="AG13" s="53" t="e">
        <f>IF(AND('Mapa final'!#REF!="Muy Alta",'Mapa final'!#REF!="Mayor"),CONCATENATE("R8C",'Mapa final'!#REF!),"")</f>
        <v>#REF!</v>
      </c>
      <c r="AH13" s="54" t="e">
        <f>IF(AND('Mapa final'!#REF!="Muy Alta",'Mapa final'!#REF!="Catastrófico"),CONCATENATE("R8C",'Mapa final'!#REF!),"")</f>
        <v>#REF!</v>
      </c>
      <c r="AI13" s="55" t="e">
        <f>IF(AND('Mapa final'!#REF!="Muy Alta",'Mapa final'!#REF!="Catastrófico"),CONCATENATE("R8C",'Mapa final'!#REF!),"")</f>
        <v>#REF!</v>
      </c>
      <c r="AJ13" s="55" t="e">
        <f>IF(AND('Mapa final'!#REF!="Muy Alta",'Mapa final'!#REF!="Catastrófico"),CONCATENATE("R8C",'Mapa final'!#REF!),"")</f>
        <v>#REF!</v>
      </c>
      <c r="AK13" s="55" t="e">
        <f>IF(AND('Mapa final'!#REF!="Muy Alta",'Mapa final'!#REF!="Catastrófico"),CONCATENATE("R8C",'Mapa final'!#REF!),"")</f>
        <v>#REF!</v>
      </c>
      <c r="AL13" s="55" t="e">
        <f>IF(AND('Mapa final'!#REF!="Muy Alta",'Mapa final'!#REF!="Catastrófico"),CONCATENATE("R8C",'Mapa final'!#REF!),"")</f>
        <v>#REF!</v>
      </c>
      <c r="AM13" s="56" t="e">
        <f>IF(AND('Mapa final'!#REF!="Muy Alta",'Mapa final'!#REF!="Catastrófico"),CONCATENATE("R8C",'Mapa final'!#REF!),"")</f>
        <v>#REF!</v>
      </c>
      <c r="AN13" s="82"/>
      <c r="AO13" s="393"/>
      <c r="AP13" s="394"/>
      <c r="AQ13" s="394"/>
      <c r="AR13" s="394"/>
      <c r="AS13" s="394"/>
      <c r="AT13" s="395"/>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332"/>
      <c r="C14" s="332"/>
      <c r="D14" s="333"/>
      <c r="E14" s="373"/>
      <c r="F14" s="374"/>
      <c r="G14" s="374"/>
      <c r="H14" s="374"/>
      <c r="I14" s="375"/>
      <c r="J14" s="51" t="e">
        <f>IF(AND('Mapa final'!#REF!="Muy Alta",'Mapa final'!#REF!="Leve"),CONCATENATE("R9C",'Mapa final'!#REF!),"")</f>
        <v>#REF!</v>
      </c>
      <c r="K14" s="52" t="str">
        <f>IF(AND('Mapa final'!$AB$15="Muy Alta",'Mapa final'!$AD$15="Leve"),CONCATENATE("R9C",'Mapa final'!$R$15),"")</f>
        <v/>
      </c>
      <c r="L14" s="52" t="str">
        <f>IF(AND('Mapa final'!$AB$16="Muy Alta",'Mapa final'!$AD$16="Leve"),CONCATENATE("R9C",'Mapa final'!$R$16),"")</f>
        <v/>
      </c>
      <c r="M14" s="52" t="str">
        <f>IF(AND('Mapa final'!$AB$17="Muy Alta",'Mapa final'!$AD$17="Leve"),CONCATENATE("R9C",'Mapa final'!$R$17),"")</f>
        <v/>
      </c>
      <c r="N14" s="52" t="str">
        <f>IF(AND('Mapa final'!$AB$18="Muy Alta",'Mapa final'!$AD$18="Leve"),CONCATENATE("R9C",'Mapa final'!$R$18),"")</f>
        <v/>
      </c>
      <c r="O14" s="53" t="str">
        <f>IF(AND('Mapa final'!$AB$19="Muy Alta",'Mapa final'!$AD$19="Leve"),CONCATENATE("R9C",'Mapa final'!$R$19),"")</f>
        <v/>
      </c>
      <c r="P14" s="51" t="e">
        <f>IF(AND('Mapa final'!#REF!="Muy Alta",'Mapa final'!#REF!="Menor"),CONCATENATE("R9C",'Mapa final'!#REF!),"")</f>
        <v>#REF!</v>
      </c>
      <c r="Q14" s="52" t="str">
        <f>IF(AND('Mapa final'!$AB$15="Muy Alta",'Mapa final'!$AD$15="Menor"),CONCATENATE("R9C",'Mapa final'!$R$15),"")</f>
        <v/>
      </c>
      <c r="R14" s="52" t="str">
        <f>IF(AND('Mapa final'!$AB$16="Muy Alta",'Mapa final'!$AD$16="Menor"),CONCATENATE("R9C",'Mapa final'!$R$16),"")</f>
        <v/>
      </c>
      <c r="S14" s="52" t="str">
        <f>IF(AND('Mapa final'!$AB$17="Muy Alta",'Mapa final'!$AD$17="Menor"),CONCATENATE("R9C",'Mapa final'!$R$17),"")</f>
        <v/>
      </c>
      <c r="T14" s="52" t="str">
        <f>IF(AND('Mapa final'!$AB$18="Muy Alta",'Mapa final'!$AD$18="Menor"),CONCATENATE("R9C",'Mapa final'!$R$18),"")</f>
        <v/>
      </c>
      <c r="U14" s="53" t="str">
        <f>IF(AND('Mapa final'!$AB$19="Muy Alta",'Mapa final'!$AD$19="Menor"),CONCATENATE("R9C",'Mapa final'!$R$19),"")</f>
        <v/>
      </c>
      <c r="V14" s="51" t="e">
        <f>IF(AND('Mapa final'!#REF!="Muy Alta",'Mapa final'!#REF!="Moderado"),CONCATENATE("R9C",'Mapa final'!#REF!),"")</f>
        <v>#REF!</v>
      </c>
      <c r="W14" s="52" t="str">
        <f>IF(AND('Mapa final'!$AB$15="Muy Alta",'Mapa final'!$AD$15="Moderado"),CONCATENATE("R9C",'Mapa final'!$R$15),"")</f>
        <v/>
      </c>
      <c r="X14" s="52" t="str">
        <f>IF(AND('Mapa final'!$AB$16="Muy Alta",'Mapa final'!$AD$16="Moderado"),CONCATENATE("R9C",'Mapa final'!$R$16),"")</f>
        <v/>
      </c>
      <c r="Y14" s="52" t="str">
        <f>IF(AND('Mapa final'!$AB$17="Muy Alta",'Mapa final'!$AD$17="Moderado"),CONCATENATE("R9C",'Mapa final'!$R$17),"")</f>
        <v/>
      </c>
      <c r="Z14" s="52" t="str">
        <f>IF(AND('Mapa final'!$AB$18="Muy Alta",'Mapa final'!$AD$18="Moderado"),CONCATENATE("R9C",'Mapa final'!$R$18),"")</f>
        <v/>
      </c>
      <c r="AA14" s="53" t="str">
        <f>IF(AND('Mapa final'!$AB$19="Muy Alta",'Mapa final'!$AD$19="Moderado"),CONCATENATE("R9C",'Mapa final'!$R$19),"")</f>
        <v/>
      </c>
      <c r="AB14" s="51" t="e">
        <f>IF(AND('Mapa final'!#REF!="Muy Alta",'Mapa final'!#REF!="Mayor"),CONCATENATE("R9C",'Mapa final'!#REF!),"")</f>
        <v>#REF!</v>
      </c>
      <c r="AC14" s="52" t="str">
        <f>IF(AND('Mapa final'!$AB$15="Muy Alta",'Mapa final'!$AD$15="Mayor"),CONCATENATE("R9C",'Mapa final'!$R$15),"")</f>
        <v/>
      </c>
      <c r="AD14" s="52" t="str">
        <f>IF(AND('Mapa final'!$AB$16="Muy Alta",'Mapa final'!$AD$16="Mayor"),CONCATENATE("R9C",'Mapa final'!$R$16),"")</f>
        <v/>
      </c>
      <c r="AE14" s="52" t="str">
        <f>IF(AND('Mapa final'!$AB$17="Muy Alta",'Mapa final'!$AD$17="Mayor"),CONCATENATE("R9C",'Mapa final'!$R$17),"")</f>
        <v/>
      </c>
      <c r="AF14" s="52" t="str">
        <f>IF(AND('Mapa final'!$AB$18="Muy Alta",'Mapa final'!$AD$18="Mayor"),CONCATENATE("R9C",'Mapa final'!$R$18),"")</f>
        <v/>
      </c>
      <c r="AG14" s="53" t="str">
        <f>IF(AND('Mapa final'!$AB$19="Muy Alta",'Mapa final'!$AD$19="Mayor"),CONCATENATE("R9C",'Mapa final'!$R$19),"")</f>
        <v/>
      </c>
      <c r="AH14" s="54" t="e">
        <f>IF(AND('Mapa final'!#REF!="Muy Alta",'Mapa final'!#REF!="Catastrófico"),CONCATENATE("R9C",'Mapa final'!#REF!),"")</f>
        <v>#REF!</v>
      </c>
      <c r="AI14" s="55" t="str">
        <f>IF(AND('Mapa final'!$AB$15="Muy Alta",'Mapa final'!$AD$15="Catastrófico"),CONCATENATE("R9C",'Mapa final'!$R$15),"")</f>
        <v/>
      </c>
      <c r="AJ14" s="55" t="str">
        <f>IF(AND('Mapa final'!$AB$16="Muy Alta",'Mapa final'!$AD$16="Catastrófico"),CONCATENATE("R9C",'Mapa final'!$R$16),"")</f>
        <v/>
      </c>
      <c r="AK14" s="55" t="str">
        <f>IF(AND('Mapa final'!$AB$17="Muy Alta",'Mapa final'!$AD$17="Catastrófico"),CONCATENATE("R9C",'Mapa final'!$R$17),"")</f>
        <v/>
      </c>
      <c r="AL14" s="55" t="str">
        <f>IF(AND('Mapa final'!$AB$18="Muy Alta",'Mapa final'!$AD$18="Catastrófico"),CONCATENATE("R9C",'Mapa final'!$R$18),"")</f>
        <v/>
      </c>
      <c r="AM14" s="56" t="str">
        <f>IF(AND('Mapa final'!$AB$19="Muy Alta",'Mapa final'!$AD$19="Catastrófico"),CONCATENATE("R9C",'Mapa final'!$R$19),"")</f>
        <v/>
      </c>
      <c r="AN14" s="82"/>
      <c r="AO14" s="393"/>
      <c r="AP14" s="394"/>
      <c r="AQ14" s="394"/>
      <c r="AR14" s="394"/>
      <c r="AS14" s="394"/>
      <c r="AT14" s="39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332"/>
      <c r="C15" s="332"/>
      <c r="D15" s="333"/>
      <c r="E15" s="376"/>
      <c r="F15" s="377"/>
      <c r="G15" s="377"/>
      <c r="H15" s="377"/>
      <c r="I15" s="378"/>
      <c r="J15" s="57" t="str">
        <f>IF(AND('Mapa final'!$AB$20="Muy Alta",'Mapa final'!$AD$20="Leve"),CONCATENATE("R10C",'Mapa final'!$R$20),"")</f>
        <v/>
      </c>
      <c r="K15" s="58" t="str">
        <f>IF(AND('Mapa final'!$AB$21="Muy Alta",'Mapa final'!$AD$21="Leve"),CONCATENATE("R10C",'Mapa final'!$R$21),"")</f>
        <v/>
      </c>
      <c r="L15" s="58" t="str">
        <f>IF(AND('Mapa final'!$AB$22="Muy Alta",'Mapa final'!$AD$22="Leve"),CONCATENATE("R10C",'Mapa final'!$R$22),"")</f>
        <v/>
      </c>
      <c r="M15" s="58" t="str">
        <f>IF(AND('Mapa final'!$AB$23="Muy Alta",'Mapa final'!$AD$23="Leve"),CONCATENATE("R10C",'Mapa final'!$R$23),"")</f>
        <v/>
      </c>
      <c r="N15" s="58" t="str">
        <f>IF(AND('Mapa final'!$AB$24="Muy Alta",'Mapa final'!$AD$24="Leve"),CONCATENATE("R10C",'Mapa final'!$R$24),"")</f>
        <v/>
      </c>
      <c r="O15" s="59" t="str">
        <f>IF(AND('Mapa final'!$AB$25="Muy Alta",'Mapa final'!$AD$25="Leve"),CONCATENATE("R10C",'Mapa final'!$R$25),"")</f>
        <v/>
      </c>
      <c r="P15" s="51" t="str">
        <f>IF(AND('Mapa final'!$AB$20="Muy Alta",'Mapa final'!$AD$20="Menor"),CONCATENATE("R10C",'Mapa final'!$R$20),"")</f>
        <v/>
      </c>
      <c r="Q15" s="52" t="str">
        <f>IF(AND('Mapa final'!$AB$21="Muy Alta",'Mapa final'!$AD$21="Menor"),CONCATENATE("R10C",'Mapa final'!$R$21),"")</f>
        <v/>
      </c>
      <c r="R15" s="52" t="str">
        <f>IF(AND('Mapa final'!$AB$22="Muy Alta",'Mapa final'!$AD$22="Menor"),CONCATENATE("R10C",'Mapa final'!$R$22),"")</f>
        <v/>
      </c>
      <c r="S15" s="52" t="str">
        <f>IF(AND('Mapa final'!$AB$23="Muy Alta",'Mapa final'!$AD$23="Menor"),CONCATENATE("R10C",'Mapa final'!$R$23),"")</f>
        <v/>
      </c>
      <c r="T15" s="52" t="str">
        <f>IF(AND('Mapa final'!$AB$24="Muy Alta",'Mapa final'!$AD$24="Menor"),CONCATENATE("R10C",'Mapa final'!$R$24),"")</f>
        <v/>
      </c>
      <c r="U15" s="53" t="str">
        <f>IF(AND('Mapa final'!$AB$25="Muy Alta",'Mapa final'!$AD$25="Menor"),CONCATENATE("R10C",'Mapa final'!$R$25),"")</f>
        <v/>
      </c>
      <c r="V15" s="57" t="str">
        <f>IF(AND('Mapa final'!$AB$20="Muy Alta",'Mapa final'!$AD$20="Moderado"),CONCATENATE("R10C",'Mapa final'!$R$20),"")</f>
        <v/>
      </c>
      <c r="W15" s="58" t="str">
        <f>IF(AND('Mapa final'!$AB$21="Muy Alta",'Mapa final'!$AD$21="Moderado"),CONCATENATE("R10C",'Mapa final'!$R$21),"")</f>
        <v/>
      </c>
      <c r="X15" s="58" t="str">
        <f>IF(AND('Mapa final'!$AB$22="Muy Alta",'Mapa final'!$AD$22="Moderado"),CONCATENATE("R10C",'Mapa final'!$R$22),"")</f>
        <v/>
      </c>
      <c r="Y15" s="58" t="str">
        <f>IF(AND('Mapa final'!$AB$23="Muy Alta",'Mapa final'!$AD$23="Moderado"),CONCATENATE("R10C",'Mapa final'!$R$23),"")</f>
        <v/>
      </c>
      <c r="Z15" s="58" t="str">
        <f>IF(AND('Mapa final'!$AB$24="Muy Alta",'Mapa final'!$AD$24="Moderado"),CONCATENATE("R10C",'Mapa final'!$R$24),"")</f>
        <v/>
      </c>
      <c r="AA15" s="59" t="str">
        <f>IF(AND('Mapa final'!$AB$25="Muy Alta",'Mapa final'!$AD$25="Moderado"),CONCATENATE("R10C",'Mapa final'!$R$25),"")</f>
        <v/>
      </c>
      <c r="AB15" s="51" t="str">
        <f>IF(AND('Mapa final'!$AB$20="Muy Alta",'Mapa final'!$AD$20="Mayor"),CONCATENATE("R10C",'Mapa final'!$R$20),"")</f>
        <v/>
      </c>
      <c r="AC15" s="52" t="str">
        <f>IF(AND('Mapa final'!$AB$21="Muy Alta",'Mapa final'!$AD$21="Mayor"),CONCATENATE("R10C",'Mapa final'!$R$21),"")</f>
        <v/>
      </c>
      <c r="AD15" s="52" t="str">
        <f>IF(AND('Mapa final'!$AB$22="Muy Alta",'Mapa final'!$AD$22="Mayor"),CONCATENATE("R10C",'Mapa final'!$R$22),"")</f>
        <v/>
      </c>
      <c r="AE15" s="52" t="str">
        <f>IF(AND('Mapa final'!$AB$23="Muy Alta",'Mapa final'!$AD$23="Mayor"),CONCATENATE("R10C",'Mapa final'!$R$23),"")</f>
        <v/>
      </c>
      <c r="AF15" s="52" t="str">
        <f>IF(AND('Mapa final'!$AB$24="Muy Alta",'Mapa final'!$AD$24="Mayor"),CONCATENATE("R10C",'Mapa final'!$R$24),"")</f>
        <v/>
      </c>
      <c r="AG15" s="53" t="str">
        <f>IF(AND('Mapa final'!$AB$25="Muy Alta",'Mapa final'!$AD$25="Mayor"),CONCATENATE("R10C",'Mapa final'!$R$25),"")</f>
        <v/>
      </c>
      <c r="AH15" s="60" t="str">
        <f>IF(AND('Mapa final'!$AB$20="Muy Alta",'Mapa final'!$AD$20="Catastrófico"),CONCATENATE("R10C",'Mapa final'!$R$20),"")</f>
        <v/>
      </c>
      <c r="AI15" s="61" t="str">
        <f>IF(AND('Mapa final'!$AB$21="Muy Alta",'Mapa final'!$AD$21="Catastrófico"),CONCATENATE("R10C",'Mapa final'!$R$21),"")</f>
        <v/>
      </c>
      <c r="AJ15" s="61" t="str">
        <f>IF(AND('Mapa final'!$AB$22="Muy Alta",'Mapa final'!$AD$22="Catastrófico"),CONCATENATE("R10C",'Mapa final'!$R$22),"")</f>
        <v/>
      </c>
      <c r="AK15" s="61" t="str">
        <f>IF(AND('Mapa final'!$AB$23="Muy Alta",'Mapa final'!$AD$23="Catastrófico"),CONCATENATE("R10C",'Mapa final'!$R$23),"")</f>
        <v/>
      </c>
      <c r="AL15" s="61" t="str">
        <f>IF(AND('Mapa final'!$AB$24="Muy Alta",'Mapa final'!$AD$24="Catastrófico"),CONCATENATE("R10C",'Mapa final'!$R$24),"")</f>
        <v/>
      </c>
      <c r="AM15" s="62" t="str">
        <f>IF(AND('Mapa final'!$AB$25="Muy Alta",'Mapa final'!$AD$25="Catastrófico"),CONCATENATE("R10C",'Mapa final'!$R$25),"")</f>
        <v/>
      </c>
      <c r="AN15" s="82"/>
      <c r="AO15" s="396"/>
      <c r="AP15" s="397"/>
      <c r="AQ15" s="397"/>
      <c r="AR15" s="397"/>
      <c r="AS15" s="397"/>
      <c r="AT15" s="39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332"/>
      <c r="C16" s="332"/>
      <c r="D16" s="333"/>
      <c r="E16" s="370" t="s">
        <v>107</v>
      </c>
      <c r="F16" s="371"/>
      <c r="G16" s="371"/>
      <c r="H16" s="371"/>
      <c r="I16" s="371"/>
      <c r="J16" s="63" t="str">
        <f>IF(AND('Mapa final'!$AB$11="Alta",'Mapa final'!$AD$11="Leve"),CONCATENATE("R1C",'Mapa final'!$R$11),"")</f>
        <v/>
      </c>
      <c r="K16" s="64" t="e">
        <f>IF(AND('Mapa final'!#REF!="Alta",'Mapa final'!#REF!="Leve"),CONCATENATE("R1C",'Mapa final'!#REF!),"")</f>
        <v>#REF!</v>
      </c>
      <c r="L16" s="64" t="e">
        <f>IF(AND('Mapa final'!#REF!="Alta",'Mapa final'!#REF!="Leve"),CONCATENATE("R1C",'Mapa final'!#REF!),"")</f>
        <v>#REF!</v>
      </c>
      <c r="M16" s="64" t="e">
        <f>IF(AND('Mapa final'!#REF!="Alta",'Mapa final'!#REF!="Leve"),CONCATENATE("R1C",'Mapa final'!#REF!),"")</f>
        <v>#REF!</v>
      </c>
      <c r="N16" s="64" t="e">
        <f>IF(AND('Mapa final'!#REF!="Alta",'Mapa final'!#REF!="Leve"),CONCATENATE("R1C",'Mapa final'!#REF!),"")</f>
        <v>#REF!</v>
      </c>
      <c r="O16" s="65" t="e">
        <f>IF(AND('Mapa final'!#REF!="Alta",'Mapa final'!#REF!="Leve"),CONCATENATE("R1C",'Mapa final'!#REF!),"")</f>
        <v>#REF!</v>
      </c>
      <c r="P16" s="63" t="str">
        <f>IF(AND('Mapa final'!$AB$11="Alta",'Mapa final'!$AD$11="Menor"),CONCATENATE("R1C",'Mapa final'!$R$11),"")</f>
        <v/>
      </c>
      <c r="Q16" s="64" t="e">
        <f>IF(AND('Mapa final'!#REF!="Alta",'Mapa final'!#REF!="Menor"),CONCATENATE("R1C",'Mapa final'!#REF!),"")</f>
        <v>#REF!</v>
      </c>
      <c r="R16" s="64" t="e">
        <f>IF(AND('Mapa final'!#REF!="Alta",'Mapa final'!#REF!="Menor"),CONCATENATE("R1C",'Mapa final'!#REF!),"")</f>
        <v>#REF!</v>
      </c>
      <c r="S16" s="64" t="e">
        <f>IF(AND('Mapa final'!#REF!="Alta",'Mapa final'!#REF!="Menor"),CONCATENATE("R1C",'Mapa final'!#REF!),"")</f>
        <v>#REF!</v>
      </c>
      <c r="T16" s="64" t="e">
        <f>IF(AND('Mapa final'!#REF!="Alta",'Mapa final'!#REF!="Menor"),CONCATENATE("R1C",'Mapa final'!#REF!),"")</f>
        <v>#REF!</v>
      </c>
      <c r="U16" s="65" t="e">
        <f>IF(AND('Mapa final'!#REF!="Alta",'Mapa final'!#REF!="Menor"),CONCATENATE("R1C",'Mapa final'!#REF!),"")</f>
        <v>#REF!</v>
      </c>
      <c r="V16" s="45" t="str">
        <f>IF(AND('Mapa final'!$AB$11="Alta",'Mapa final'!$AD$11="Moderado"),CONCATENATE("R1C",'Mapa final'!$R$11),"")</f>
        <v/>
      </c>
      <c r="W16" s="46" t="e">
        <f>IF(AND('Mapa final'!#REF!="Alta",'Mapa final'!#REF!="Moderado"),CONCATENATE("R1C",'Mapa final'!#REF!),"")</f>
        <v>#REF!</v>
      </c>
      <c r="X16" s="46" t="e">
        <f>IF(AND('Mapa final'!#REF!="Alta",'Mapa final'!#REF!="Moderado"),CONCATENATE("R1C",'Mapa final'!#REF!),"")</f>
        <v>#REF!</v>
      </c>
      <c r="Y16" s="46" t="e">
        <f>IF(AND('Mapa final'!#REF!="Alta",'Mapa final'!#REF!="Moderado"),CONCATENATE("R1C",'Mapa final'!#REF!),"")</f>
        <v>#REF!</v>
      </c>
      <c r="Z16" s="46" t="e">
        <f>IF(AND('Mapa final'!#REF!="Alta",'Mapa final'!#REF!="Moderado"),CONCATENATE("R1C",'Mapa final'!#REF!),"")</f>
        <v>#REF!</v>
      </c>
      <c r="AA16" s="47" t="e">
        <f>IF(AND('Mapa final'!#REF!="Alta",'Mapa final'!#REF!="Moderado"),CONCATENATE("R1C",'Mapa final'!#REF!),"")</f>
        <v>#REF!</v>
      </c>
      <c r="AB16" s="45" t="str">
        <f>IF(AND('Mapa final'!$AB$11="Alta",'Mapa final'!$AD$11="Mayor"),CONCATENATE("R1C",'Mapa final'!$R$11),"")</f>
        <v/>
      </c>
      <c r="AC16" s="46" t="e">
        <f>IF(AND('Mapa final'!#REF!="Alta",'Mapa final'!#REF!="Mayor"),CONCATENATE("R1C",'Mapa final'!#REF!),"")</f>
        <v>#REF!</v>
      </c>
      <c r="AD16" s="46" t="e">
        <f>IF(AND('Mapa final'!#REF!="Alta",'Mapa final'!#REF!="Mayor"),CONCATENATE("R1C",'Mapa final'!#REF!),"")</f>
        <v>#REF!</v>
      </c>
      <c r="AE16" s="46" t="e">
        <f>IF(AND('Mapa final'!#REF!="Alta",'Mapa final'!#REF!="Mayor"),CONCATENATE("R1C",'Mapa final'!#REF!),"")</f>
        <v>#REF!</v>
      </c>
      <c r="AF16" s="46" t="e">
        <f>IF(AND('Mapa final'!#REF!="Alta",'Mapa final'!#REF!="Mayor"),CONCATENATE("R1C",'Mapa final'!#REF!),"")</f>
        <v>#REF!</v>
      </c>
      <c r="AG16" s="47" t="e">
        <f>IF(AND('Mapa final'!#REF!="Alta",'Mapa final'!#REF!="Mayor"),CONCATENATE("R1C",'Mapa final'!#REF!),"")</f>
        <v>#REF!</v>
      </c>
      <c r="AH16" s="48" t="str">
        <f>IF(AND('Mapa final'!$AB$11="Alta",'Mapa final'!$AD$11="Catastrófico"),CONCATENATE("R1C",'Mapa final'!$R$11),"")</f>
        <v/>
      </c>
      <c r="AI16" s="49" t="e">
        <f>IF(AND('Mapa final'!#REF!="Alta",'Mapa final'!#REF!="Catastrófico"),CONCATENATE("R1C",'Mapa final'!#REF!),"")</f>
        <v>#REF!</v>
      </c>
      <c r="AJ16" s="49" t="e">
        <f>IF(AND('Mapa final'!#REF!="Alta",'Mapa final'!#REF!="Catastrófico"),CONCATENATE("R1C",'Mapa final'!#REF!),"")</f>
        <v>#REF!</v>
      </c>
      <c r="AK16" s="49" t="e">
        <f>IF(AND('Mapa final'!#REF!="Alta",'Mapa final'!#REF!="Catastrófico"),CONCATENATE("R1C",'Mapa final'!#REF!),"")</f>
        <v>#REF!</v>
      </c>
      <c r="AL16" s="49" t="e">
        <f>IF(AND('Mapa final'!#REF!="Alta",'Mapa final'!#REF!="Catastrófico"),CONCATENATE("R1C",'Mapa final'!#REF!),"")</f>
        <v>#REF!</v>
      </c>
      <c r="AM16" s="50" t="e">
        <f>IF(AND('Mapa final'!#REF!="Alta",'Mapa final'!#REF!="Catastrófico"),CONCATENATE("R1C",'Mapa final'!#REF!),"")</f>
        <v>#REF!</v>
      </c>
      <c r="AN16" s="82"/>
      <c r="AO16" s="380" t="s">
        <v>77</v>
      </c>
      <c r="AP16" s="381"/>
      <c r="AQ16" s="381"/>
      <c r="AR16" s="381"/>
      <c r="AS16" s="381"/>
      <c r="AT16" s="3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332"/>
      <c r="C17" s="332"/>
      <c r="D17" s="333"/>
      <c r="E17" s="389"/>
      <c r="F17" s="374"/>
      <c r="G17" s="374"/>
      <c r="H17" s="374"/>
      <c r="I17" s="374"/>
      <c r="J17" s="66" t="str">
        <f>IF(AND('Mapa final'!$AB$12="Alta",'Mapa final'!$AD$12="Leve"),CONCATENATE("R2C",'Mapa final'!$R$12),"")</f>
        <v/>
      </c>
      <c r="K17" s="67" t="e">
        <f>IF(AND('Mapa final'!#REF!="Alta",'Mapa final'!#REF!="Leve"),CONCATENATE("R2C",'Mapa final'!#REF!),"")</f>
        <v>#REF!</v>
      </c>
      <c r="L17" s="67" t="e">
        <f>IF(AND('Mapa final'!#REF!="Alta",'Mapa final'!#REF!="Leve"),CONCATENATE("R2C",'Mapa final'!#REF!),"")</f>
        <v>#REF!</v>
      </c>
      <c r="M17" s="67" t="e">
        <f>IF(AND('Mapa final'!#REF!="Alta",'Mapa final'!#REF!="Leve"),CONCATENATE("R2C",'Mapa final'!#REF!),"")</f>
        <v>#REF!</v>
      </c>
      <c r="N17" s="67" t="e">
        <f>IF(AND('Mapa final'!#REF!="Alta",'Mapa final'!#REF!="Leve"),CONCATENATE("R2C",'Mapa final'!#REF!),"")</f>
        <v>#REF!</v>
      </c>
      <c r="O17" s="68" t="e">
        <f>IF(AND('Mapa final'!#REF!="Alta",'Mapa final'!#REF!="Leve"),CONCATENATE("R2C",'Mapa final'!#REF!),"")</f>
        <v>#REF!</v>
      </c>
      <c r="P17" s="66" t="str">
        <f>IF(AND('Mapa final'!$AB$12="Alta",'Mapa final'!$AD$12="Menor"),CONCATENATE("R2C",'Mapa final'!$R$12),"")</f>
        <v/>
      </c>
      <c r="Q17" s="67" t="e">
        <f>IF(AND('Mapa final'!#REF!="Alta",'Mapa final'!#REF!="Menor"),CONCATENATE("R2C",'Mapa final'!#REF!),"")</f>
        <v>#REF!</v>
      </c>
      <c r="R17" s="67" t="e">
        <f>IF(AND('Mapa final'!#REF!="Alta",'Mapa final'!#REF!="Menor"),CONCATENATE("R2C",'Mapa final'!#REF!),"")</f>
        <v>#REF!</v>
      </c>
      <c r="S17" s="67" t="e">
        <f>IF(AND('Mapa final'!#REF!="Alta",'Mapa final'!#REF!="Menor"),CONCATENATE("R2C",'Mapa final'!#REF!),"")</f>
        <v>#REF!</v>
      </c>
      <c r="T17" s="67" t="e">
        <f>IF(AND('Mapa final'!#REF!="Alta",'Mapa final'!#REF!="Menor"),CONCATENATE("R2C",'Mapa final'!#REF!),"")</f>
        <v>#REF!</v>
      </c>
      <c r="U17" s="68" t="e">
        <f>IF(AND('Mapa final'!#REF!="Alta",'Mapa final'!#REF!="Menor"),CONCATENATE("R2C",'Mapa final'!#REF!),"")</f>
        <v>#REF!</v>
      </c>
      <c r="V17" s="51" t="str">
        <f>IF(AND('Mapa final'!$AB$12="Alta",'Mapa final'!$AD$12="Moderado"),CONCATENATE("R2C",'Mapa final'!$R$12),"")</f>
        <v/>
      </c>
      <c r="W17" s="52" t="e">
        <f>IF(AND('Mapa final'!#REF!="Alta",'Mapa final'!#REF!="Moderado"),CONCATENATE("R2C",'Mapa final'!#REF!),"")</f>
        <v>#REF!</v>
      </c>
      <c r="X17" s="52" t="e">
        <f>IF(AND('Mapa final'!#REF!="Alta",'Mapa final'!#REF!="Moderado"),CONCATENATE("R2C",'Mapa final'!#REF!),"")</f>
        <v>#REF!</v>
      </c>
      <c r="Y17" s="52" t="e">
        <f>IF(AND('Mapa final'!#REF!="Alta",'Mapa final'!#REF!="Moderado"),CONCATENATE("R2C",'Mapa final'!#REF!),"")</f>
        <v>#REF!</v>
      </c>
      <c r="Z17" s="52" t="e">
        <f>IF(AND('Mapa final'!#REF!="Alta",'Mapa final'!#REF!="Moderado"),CONCATENATE("R2C",'Mapa final'!#REF!),"")</f>
        <v>#REF!</v>
      </c>
      <c r="AA17" s="53" t="e">
        <f>IF(AND('Mapa final'!#REF!="Alta",'Mapa final'!#REF!="Moderado"),CONCATENATE("R2C",'Mapa final'!#REF!),"")</f>
        <v>#REF!</v>
      </c>
      <c r="AB17" s="51" t="str">
        <f>IF(AND('Mapa final'!$AB$12="Alta",'Mapa final'!$AD$12="Mayor"),CONCATENATE("R2C",'Mapa final'!$R$12),"")</f>
        <v/>
      </c>
      <c r="AC17" s="52" t="e">
        <f>IF(AND('Mapa final'!#REF!="Alta",'Mapa final'!#REF!="Mayor"),CONCATENATE("R2C",'Mapa final'!#REF!),"")</f>
        <v>#REF!</v>
      </c>
      <c r="AD17" s="52" t="e">
        <f>IF(AND('Mapa final'!#REF!="Alta",'Mapa final'!#REF!="Mayor"),CONCATENATE("R2C",'Mapa final'!#REF!),"")</f>
        <v>#REF!</v>
      </c>
      <c r="AE17" s="52" t="e">
        <f>IF(AND('Mapa final'!#REF!="Alta",'Mapa final'!#REF!="Mayor"),CONCATENATE("R2C",'Mapa final'!#REF!),"")</f>
        <v>#REF!</v>
      </c>
      <c r="AF17" s="52" t="e">
        <f>IF(AND('Mapa final'!#REF!="Alta",'Mapa final'!#REF!="Mayor"),CONCATENATE("R2C",'Mapa final'!#REF!),"")</f>
        <v>#REF!</v>
      </c>
      <c r="AG17" s="53" t="e">
        <f>IF(AND('Mapa final'!#REF!="Alta",'Mapa final'!#REF!="Mayor"),CONCATENATE("R2C",'Mapa final'!#REF!),"")</f>
        <v>#REF!</v>
      </c>
      <c r="AH17" s="54" t="str">
        <f>IF(AND('Mapa final'!$AB$12="Alta",'Mapa final'!$AD$12="Catastrófico"),CONCATENATE("R2C",'Mapa final'!$R$12),"")</f>
        <v/>
      </c>
      <c r="AI17" s="55" t="e">
        <f>IF(AND('Mapa final'!#REF!="Alta",'Mapa final'!#REF!="Catastrófico"),CONCATENATE("R2C",'Mapa final'!#REF!),"")</f>
        <v>#REF!</v>
      </c>
      <c r="AJ17" s="55" t="e">
        <f>IF(AND('Mapa final'!#REF!="Alta",'Mapa final'!#REF!="Catastrófico"),CONCATENATE("R2C",'Mapa final'!#REF!),"")</f>
        <v>#REF!</v>
      </c>
      <c r="AK17" s="55" t="e">
        <f>IF(AND('Mapa final'!#REF!="Alta",'Mapa final'!#REF!="Catastrófico"),CONCATENATE("R2C",'Mapa final'!#REF!),"")</f>
        <v>#REF!</v>
      </c>
      <c r="AL17" s="55" t="e">
        <f>IF(AND('Mapa final'!#REF!="Alta",'Mapa final'!#REF!="Catastrófico"),CONCATENATE("R2C",'Mapa final'!#REF!),"")</f>
        <v>#REF!</v>
      </c>
      <c r="AM17" s="56" t="e">
        <f>IF(AND('Mapa final'!#REF!="Alta",'Mapa final'!#REF!="Catastrófico"),CONCATENATE("R2C",'Mapa final'!#REF!),"")</f>
        <v>#REF!</v>
      </c>
      <c r="AN17" s="82"/>
      <c r="AO17" s="383"/>
      <c r="AP17" s="384"/>
      <c r="AQ17" s="384"/>
      <c r="AR17" s="384"/>
      <c r="AS17" s="384"/>
      <c r="AT17" s="385"/>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332"/>
      <c r="C18" s="332"/>
      <c r="D18" s="333"/>
      <c r="E18" s="373"/>
      <c r="F18" s="374"/>
      <c r="G18" s="374"/>
      <c r="H18" s="374"/>
      <c r="I18" s="374"/>
      <c r="J18" s="66" t="e">
        <f>IF(AND('Mapa final'!#REF!="Alta",'Mapa final'!#REF!="Leve"),CONCATENATE("R3C",'Mapa final'!#REF!),"")</f>
        <v>#REF!</v>
      </c>
      <c r="K18" s="67" t="e">
        <f>IF(AND('Mapa final'!#REF!="Alta",'Mapa final'!#REF!="Leve"),CONCATENATE("R3C",'Mapa final'!#REF!),"")</f>
        <v>#REF!</v>
      </c>
      <c r="L18" s="67" t="e">
        <f>IF(AND('Mapa final'!#REF!="Alta",'Mapa final'!#REF!="Leve"),CONCATENATE("R3C",'Mapa final'!#REF!),"")</f>
        <v>#REF!</v>
      </c>
      <c r="M18" s="67" t="e">
        <f>IF(AND('Mapa final'!#REF!="Alta",'Mapa final'!#REF!="Leve"),CONCATENATE("R3C",'Mapa final'!#REF!),"")</f>
        <v>#REF!</v>
      </c>
      <c r="N18" s="67" t="e">
        <f>IF(AND('Mapa final'!#REF!="Alta",'Mapa final'!#REF!="Leve"),CONCATENATE("R3C",'Mapa final'!#REF!),"")</f>
        <v>#REF!</v>
      </c>
      <c r="O18" s="68" t="e">
        <f>IF(AND('Mapa final'!#REF!="Alta",'Mapa final'!#REF!="Leve"),CONCATENATE("R3C",'Mapa final'!#REF!),"")</f>
        <v>#REF!</v>
      </c>
      <c r="P18" s="66" t="e">
        <f>IF(AND('Mapa final'!#REF!="Alta",'Mapa final'!#REF!="Menor"),CONCATENATE("R3C",'Mapa final'!#REF!),"")</f>
        <v>#REF!</v>
      </c>
      <c r="Q18" s="67" t="e">
        <f>IF(AND('Mapa final'!#REF!="Alta",'Mapa final'!#REF!="Menor"),CONCATENATE("R3C",'Mapa final'!#REF!),"")</f>
        <v>#REF!</v>
      </c>
      <c r="R18" s="67" t="e">
        <f>IF(AND('Mapa final'!#REF!="Alta",'Mapa final'!#REF!="Menor"),CONCATENATE("R3C",'Mapa final'!#REF!),"")</f>
        <v>#REF!</v>
      </c>
      <c r="S18" s="67" t="e">
        <f>IF(AND('Mapa final'!#REF!="Alta",'Mapa final'!#REF!="Menor"),CONCATENATE("R3C",'Mapa final'!#REF!),"")</f>
        <v>#REF!</v>
      </c>
      <c r="T18" s="67" t="e">
        <f>IF(AND('Mapa final'!#REF!="Alta",'Mapa final'!#REF!="Menor"),CONCATENATE("R3C",'Mapa final'!#REF!),"")</f>
        <v>#REF!</v>
      </c>
      <c r="U18" s="68" t="e">
        <f>IF(AND('Mapa final'!#REF!="Alta",'Mapa final'!#REF!="Menor"),CONCATENATE("R3C",'Mapa final'!#REF!),"")</f>
        <v>#REF!</v>
      </c>
      <c r="V18" s="51" t="e">
        <f>IF(AND('Mapa final'!#REF!="Alta",'Mapa final'!#REF!="Moderado"),CONCATENATE("R3C",'Mapa final'!#REF!),"")</f>
        <v>#REF!</v>
      </c>
      <c r="W18" s="52" t="e">
        <f>IF(AND('Mapa final'!#REF!="Alta",'Mapa final'!#REF!="Moderado"),CONCATENATE("R3C",'Mapa final'!#REF!),"")</f>
        <v>#REF!</v>
      </c>
      <c r="X18" s="52" t="e">
        <f>IF(AND('Mapa final'!#REF!="Alta",'Mapa final'!#REF!="Moderado"),CONCATENATE("R3C",'Mapa final'!#REF!),"")</f>
        <v>#REF!</v>
      </c>
      <c r="Y18" s="52" t="e">
        <f>IF(AND('Mapa final'!#REF!="Alta",'Mapa final'!#REF!="Moderado"),CONCATENATE("R3C",'Mapa final'!#REF!),"")</f>
        <v>#REF!</v>
      </c>
      <c r="Z18" s="52" t="e">
        <f>IF(AND('Mapa final'!#REF!="Alta",'Mapa final'!#REF!="Moderado"),CONCATENATE("R3C",'Mapa final'!#REF!),"")</f>
        <v>#REF!</v>
      </c>
      <c r="AA18" s="53" t="e">
        <f>IF(AND('Mapa final'!#REF!="Alta",'Mapa final'!#REF!="Moderado"),CONCATENATE("R3C",'Mapa final'!#REF!),"")</f>
        <v>#REF!</v>
      </c>
      <c r="AB18" s="51" t="e">
        <f>IF(AND('Mapa final'!#REF!="Alta",'Mapa final'!#REF!="Mayor"),CONCATENATE("R3C",'Mapa final'!#REF!),"")</f>
        <v>#REF!</v>
      </c>
      <c r="AC18" s="52" t="e">
        <f>IF(AND('Mapa final'!#REF!="Alta",'Mapa final'!#REF!="Mayor"),CONCATENATE("R3C",'Mapa final'!#REF!),"")</f>
        <v>#REF!</v>
      </c>
      <c r="AD18" s="52" t="e">
        <f>IF(AND('Mapa final'!#REF!="Alta",'Mapa final'!#REF!="Mayor"),CONCATENATE("R3C",'Mapa final'!#REF!),"")</f>
        <v>#REF!</v>
      </c>
      <c r="AE18" s="52" t="e">
        <f>IF(AND('Mapa final'!#REF!="Alta",'Mapa final'!#REF!="Mayor"),CONCATENATE("R3C",'Mapa final'!#REF!),"")</f>
        <v>#REF!</v>
      </c>
      <c r="AF18" s="52" t="e">
        <f>IF(AND('Mapa final'!#REF!="Alta",'Mapa final'!#REF!="Mayor"),CONCATENATE("R3C",'Mapa final'!#REF!),"")</f>
        <v>#REF!</v>
      </c>
      <c r="AG18" s="53" t="e">
        <f>IF(AND('Mapa final'!#REF!="Alta",'Mapa final'!#REF!="Mayor"),CONCATENATE("R3C",'Mapa final'!#REF!),"")</f>
        <v>#REF!</v>
      </c>
      <c r="AH18" s="54" t="e">
        <f>IF(AND('Mapa final'!#REF!="Alta",'Mapa final'!#REF!="Catastrófico"),CONCATENATE("R3C",'Mapa final'!#REF!),"")</f>
        <v>#REF!</v>
      </c>
      <c r="AI18" s="55" t="e">
        <f>IF(AND('Mapa final'!#REF!="Alta",'Mapa final'!#REF!="Catastrófico"),CONCATENATE("R3C",'Mapa final'!#REF!),"")</f>
        <v>#REF!</v>
      </c>
      <c r="AJ18" s="55" t="e">
        <f>IF(AND('Mapa final'!#REF!="Alta",'Mapa final'!#REF!="Catastrófico"),CONCATENATE("R3C",'Mapa final'!#REF!),"")</f>
        <v>#REF!</v>
      </c>
      <c r="AK18" s="55" t="e">
        <f>IF(AND('Mapa final'!#REF!="Alta",'Mapa final'!#REF!="Catastrófico"),CONCATENATE("R3C",'Mapa final'!#REF!),"")</f>
        <v>#REF!</v>
      </c>
      <c r="AL18" s="55" t="e">
        <f>IF(AND('Mapa final'!#REF!="Alta",'Mapa final'!#REF!="Catastrófico"),CONCATENATE("R3C",'Mapa final'!#REF!),"")</f>
        <v>#REF!</v>
      </c>
      <c r="AM18" s="56" t="e">
        <f>IF(AND('Mapa final'!#REF!="Alta",'Mapa final'!#REF!="Catastrófico"),CONCATENATE("R3C",'Mapa final'!#REF!),"")</f>
        <v>#REF!</v>
      </c>
      <c r="AN18" s="82"/>
      <c r="AO18" s="383"/>
      <c r="AP18" s="384"/>
      <c r="AQ18" s="384"/>
      <c r="AR18" s="384"/>
      <c r="AS18" s="384"/>
      <c r="AT18" s="385"/>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332"/>
      <c r="C19" s="332"/>
      <c r="D19" s="333"/>
      <c r="E19" s="373"/>
      <c r="F19" s="374"/>
      <c r="G19" s="374"/>
      <c r="H19" s="374"/>
      <c r="I19" s="374"/>
      <c r="J19" s="66" t="e">
        <f>IF(AND('Mapa final'!#REF!="Alta",'Mapa final'!#REF!="Leve"),CONCATENATE("R4C",'Mapa final'!#REF!),"")</f>
        <v>#REF!</v>
      </c>
      <c r="K19" s="67" t="e">
        <f>IF(AND('Mapa final'!#REF!="Alta",'Mapa final'!#REF!="Leve"),CONCATENATE("R4C",'Mapa final'!#REF!),"")</f>
        <v>#REF!</v>
      </c>
      <c r="L19" s="67" t="e">
        <f>IF(AND('Mapa final'!#REF!="Alta",'Mapa final'!#REF!="Leve"),CONCATENATE("R4C",'Mapa final'!#REF!),"")</f>
        <v>#REF!</v>
      </c>
      <c r="M19" s="67" t="e">
        <f>IF(AND('Mapa final'!#REF!="Alta",'Mapa final'!#REF!="Leve"),CONCATENATE("R4C",'Mapa final'!#REF!),"")</f>
        <v>#REF!</v>
      </c>
      <c r="N19" s="67" t="e">
        <f>IF(AND('Mapa final'!#REF!="Alta",'Mapa final'!#REF!="Leve"),CONCATENATE("R4C",'Mapa final'!#REF!),"")</f>
        <v>#REF!</v>
      </c>
      <c r="O19" s="68" t="e">
        <f>IF(AND('Mapa final'!#REF!="Alta",'Mapa final'!#REF!="Leve"),CONCATENATE("R4C",'Mapa final'!#REF!),"")</f>
        <v>#REF!</v>
      </c>
      <c r="P19" s="66" t="e">
        <f>IF(AND('Mapa final'!#REF!="Alta",'Mapa final'!#REF!="Menor"),CONCATENATE("R4C",'Mapa final'!#REF!),"")</f>
        <v>#REF!</v>
      </c>
      <c r="Q19" s="67" t="e">
        <f>IF(AND('Mapa final'!#REF!="Alta",'Mapa final'!#REF!="Menor"),CONCATENATE("R4C",'Mapa final'!#REF!),"")</f>
        <v>#REF!</v>
      </c>
      <c r="R19" s="67" t="e">
        <f>IF(AND('Mapa final'!#REF!="Alta",'Mapa final'!#REF!="Menor"),CONCATENATE("R4C",'Mapa final'!#REF!),"")</f>
        <v>#REF!</v>
      </c>
      <c r="S19" s="67" t="e">
        <f>IF(AND('Mapa final'!#REF!="Alta",'Mapa final'!#REF!="Menor"),CONCATENATE("R4C",'Mapa final'!#REF!),"")</f>
        <v>#REF!</v>
      </c>
      <c r="T19" s="67" t="e">
        <f>IF(AND('Mapa final'!#REF!="Alta",'Mapa final'!#REF!="Menor"),CONCATENATE("R4C",'Mapa final'!#REF!),"")</f>
        <v>#REF!</v>
      </c>
      <c r="U19" s="68" t="e">
        <f>IF(AND('Mapa final'!#REF!="Alta",'Mapa final'!#REF!="Menor"),CONCATENATE("R4C",'Mapa final'!#REF!),"")</f>
        <v>#REF!</v>
      </c>
      <c r="V19" s="51" t="e">
        <f>IF(AND('Mapa final'!#REF!="Alta",'Mapa final'!#REF!="Moderado"),CONCATENATE("R4C",'Mapa final'!#REF!),"")</f>
        <v>#REF!</v>
      </c>
      <c r="W19" s="52" t="e">
        <f>IF(AND('Mapa final'!#REF!="Alta",'Mapa final'!#REF!="Moderado"),CONCATENATE("R4C",'Mapa final'!#REF!),"")</f>
        <v>#REF!</v>
      </c>
      <c r="X19" s="52" t="e">
        <f>IF(AND('Mapa final'!#REF!="Alta",'Mapa final'!#REF!="Moderado"),CONCATENATE("R4C",'Mapa final'!#REF!),"")</f>
        <v>#REF!</v>
      </c>
      <c r="Y19" s="52" t="e">
        <f>IF(AND('Mapa final'!#REF!="Alta",'Mapa final'!#REF!="Moderado"),CONCATENATE("R4C",'Mapa final'!#REF!),"")</f>
        <v>#REF!</v>
      </c>
      <c r="Z19" s="52" t="e">
        <f>IF(AND('Mapa final'!#REF!="Alta",'Mapa final'!#REF!="Moderado"),CONCATENATE("R4C",'Mapa final'!#REF!),"")</f>
        <v>#REF!</v>
      </c>
      <c r="AA19" s="53" t="e">
        <f>IF(AND('Mapa final'!#REF!="Alta",'Mapa final'!#REF!="Moderado"),CONCATENATE("R4C",'Mapa final'!#REF!),"")</f>
        <v>#REF!</v>
      </c>
      <c r="AB19" s="51" t="e">
        <f>IF(AND('Mapa final'!#REF!="Alta",'Mapa final'!#REF!="Mayor"),CONCATENATE("R4C",'Mapa final'!#REF!),"")</f>
        <v>#REF!</v>
      </c>
      <c r="AC19" s="52" t="e">
        <f>IF(AND('Mapa final'!#REF!="Alta",'Mapa final'!#REF!="Mayor"),CONCATENATE("R4C",'Mapa final'!#REF!),"")</f>
        <v>#REF!</v>
      </c>
      <c r="AD19" s="52" t="e">
        <f>IF(AND('Mapa final'!#REF!="Alta",'Mapa final'!#REF!="Mayor"),CONCATENATE("R4C",'Mapa final'!#REF!),"")</f>
        <v>#REF!</v>
      </c>
      <c r="AE19" s="52" t="e">
        <f>IF(AND('Mapa final'!#REF!="Alta",'Mapa final'!#REF!="Mayor"),CONCATENATE("R4C",'Mapa final'!#REF!),"")</f>
        <v>#REF!</v>
      </c>
      <c r="AF19" s="52" t="e">
        <f>IF(AND('Mapa final'!#REF!="Alta",'Mapa final'!#REF!="Mayor"),CONCATENATE("R4C",'Mapa final'!#REF!),"")</f>
        <v>#REF!</v>
      </c>
      <c r="AG19" s="53" t="e">
        <f>IF(AND('Mapa final'!#REF!="Alta",'Mapa final'!#REF!="Mayor"),CONCATENATE("R4C",'Mapa final'!#REF!),"")</f>
        <v>#REF!</v>
      </c>
      <c r="AH19" s="54" t="e">
        <f>IF(AND('Mapa final'!#REF!="Alta",'Mapa final'!#REF!="Catastrófico"),CONCATENATE("R4C",'Mapa final'!#REF!),"")</f>
        <v>#REF!</v>
      </c>
      <c r="AI19" s="55" t="e">
        <f>IF(AND('Mapa final'!#REF!="Alta",'Mapa final'!#REF!="Catastrófico"),CONCATENATE("R4C",'Mapa final'!#REF!),"")</f>
        <v>#REF!</v>
      </c>
      <c r="AJ19" s="55" t="e">
        <f>IF(AND('Mapa final'!#REF!="Alta",'Mapa final'!#REF!="Catastrófico"),CONCATENATE("R4C",'Mapa final'!#REF!),"")</f>
        <v>#REF!</v>
      </c>
      <c r="AK19" s="55" t="e">
        <f>IF(AND('Mapa final'!#REF!="Alta",'Mapa final'!#REF!="Catastrófico"),CONCATENATE("R4C",'Mapa final'!#REF!),"")</f>
        <v>#REF!</v>
      </c>
      <c r="AL19" s="55" t="e">
        <f>IF(AND('Mapa final'!#REF!="Alta",'Mapa final'!#REF!="Catastrófico"),CONCATENATE("R4C",'Mapa final'!#REF!),"")</f>
        <v>#REF!</v>
      </c>
      <c r="AM19" s="56" t="e">
        <f>IF(AND('Mapa final'!#REF!="Alta",'Mapa final'!#REF!="Catastrófico"),CONCATENATE("R4C",'Mapa final'!#REF!),"")</f>
        <v>#REF!</v>
      </c>
      <c r="AN19" s="82"/>
      <c r="AO19" s="383"/>
      <c r="AP19" s="384"/>
      <c r="AQ19" s="384"/>
      <c r="AR19" s="384"/>
      <c r="AS19" s="384"/>
      <c r="AT19" s="385"/>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332"/>
      <c r="C20" s="332"/>
      <c r="D20" s="333"/>
      <c r="E20" s="373"/>
      <c r="F20" s="374"/>
      <c r="G20" s="374"/>
      <c r="H20" s="374"/>
      <c r="I20" s="374"/>
      <c r="J20" s="66" t="str">
        <f>IF(AND('Mapa final'!$AB$13="Alta",'Mapa final'!$AD$13="Leve"),CONCATENATE("R5C",'Mapa final'!$R$13),"")</f>
        <v/>
      </c>
      <c r="K20" s="67" t="e">
        <f>IF(AND('Mapa final'!#REF!="Alta",'Mapa final'!#REF!="Leve"),CONCATENATE("R5C",'Mapa final'!#REF!),"")</f>
        <v>#REF!</v>
      </c>
      <c r="L20" s="67" t="e">
        <f>IF(AND('Mapa final'!#REF!="Alta",'Mapa final'!#REF!="Leve"),CONCATENATE("R5C",'Mapa final'!#REF!),"")</f>
        <v>#REF!</v>
      </c>
      <c r="M20" s="67" t="e">
        <f>IF(AND('Mapa final'!#REF!="Alta",'Mapa final'!#REF!="Leve"),CONCATENATE("R5C",'Mapa final'!#REF!),"")</f>
        <v>#REF!</v>
      </c>
      <c r="N20" s="67" t="e">
        <f>IF(AND('Mapa final'!#REF!="Alta",'Mapa final'!#REF!="Leve"),CONCATENATE("R5C",'Mapa final'!#REF!),"")</f>
        <v>#REF!</v>
      </c>
      <c r="O20" s="68" t="e">
        <f>IF(AND('Mapa final'!#REF!="Alta",'Mapa final'!#REF!="Leve"),CONCATENATE("R5C",'Mapa final'!#REF!),"")</f>
        <v>#REF!</v>
      </c>
      <c r="P20" s="66" t="str">
        <f>IF(AND('Mapa final'!$AB$13="Alta",'Mapa final'!$AD$13="Menor"),CONCATENATE("R5C",'Mapa final'!$R$13),"")</f>
        <v/>
      </c>
      <c r="Q20" s="67" t="e">
        <f>IF(AND('Mapa final'!#REF!="Alta",'Mapa final'!#REF!="Menor"),CONCATENATE("R5C",'Mapa final'!#REF!),"")</f>
        <v>#REF!</v>
      </c>
      <c r="R20" s="67" t="e">
        <f>IF(AND('Mapa final'!#REF!="Alta",'Mapa final'!#REF!="Menor"),CONCATENATE("R5C",'Mapa final'!#REF!),"")</f>
        <v>#REF!</v>
      </c>
      <c r="S20" s="67" t="e">
        <f>IF(AND('Mapa final'!#REF!="Alta",'Mapa final'!#REF!="Menor"),CONCATENATE("R5C",'Mapa final'!#REF!),"")</f>
        <v>#REF!</v>
      </c>
      <c r="T20" s="67" t="e">
        <f>IF(AND('Mapa final'!#REF!="Alta",'Mapa final'!#REF!="Menor"),CONCATENATE("R5C",'Mapa final'!#REF!),"")</f>
        <v>#REF!</v>
      </c>
      <c r="U20" s="68" t="e">
        <f>IF(AND('Mapa final'!#REF!="Alta",'Mapa final'!#REF!="Menor"),CONCATENATE("R5C",'Mapa final'!#REF!),"")</f>
        <v>#REF!</v>
      </c>
      <c r="V20" s="51" t="str">
        <f>IF(AND('Mapa final'!$AB$13="Alta",'Mapa final'!$AD$13="Moderado"),CONCATENATE("R5C",'Mapa final'!$R$13),"")</f>
        <v/>
      </c>
      <c r="W20" s="52" t="e">
        <f>IF(AND('Mapa final'!#REF!="Alta",'Mapa final'!#REF!="Moderado"),CONCATENATE("R5C",'Mapa final'!#REF!),"")</f>
        <v>#REF!</v>
      </c>
      <c r="X20" s="52" t="e">
        <f>IF(AND('Mapa final'!#REF!="Alta",'Mapa final'!#REF!="Moderado"),CONCATENATE("R5C",'Mapa final'!#REF!),"")</f>
        <v>#REF!</v>
      </c>
      <c r="Y20" s="52" t="e">
        <f>IF(AND('Mapa final'!#REF!="Alta",'Mapa final'!#REF!="Moderado"),CONCATENATE("R5C",'Mapa final'!#REF!),"")</f>
        <v>#REF!</v>
      </c>
      <c r="Z20" s="52" t="e">
        <f>IF(AND('Mapa final'!#REF!="Alta",'Mapa final'!#REF!="Moderado"),CONCATENATE("R5C",'Mapa final'!#REF!),"")</f>
        <v>#REF!</v>
      </c>
      <c r="AA20" s="53" t="e">
        <f>IF(AND('Mapa final'!#REF!="Alta",'Mapa final'!#REF!="Moderado"),CONCATENATE("R5C",'Mapa final'!#REF!),"")</f>
        <v>#REF!</v>
      </c>
      <c r="AB20" s="51" t="str">
        <f>IF(AND('Mapa final'!$AB$13="Alta",'Mapa final'!$AD$13="Mayor"),CONCATENATE("R5C",'Mapa final'!$R$13),"")</f>
        <v/>
      </c>
      <c r="AC20" s="52" t="e">
        <f>IF(AND('Mapa final'!#REF!="Alta",'Mapa final'!#REF!="Mayor"),CONCATENATE("R5C",'Mapa final'!#REF!),"")</f>
        <v>#REF!</v>
      </c>
      <c r="AD20" s="52" t="e">
        <f>IF(AND('Mapa final'!#REF!="Alta",'Mapa final'!#REF!="Mayor"),CONCATENATE("R5C",'Mapa final'!#REF!),"")</f>
        <v>#REF!</v>
      </c>
      <c r="AE20" s="52" t="e">
        <f>IF(AND('Mapa final'!#REF!="Alta",'Mapa final'!#REF!="Mayor"),CONCATENATE("R5C",'Mapa final'!#REF!),"")</f>
        <v>#REF!</v>
      </c>
      <c r="AF20" s="52" t="e">
        <f>IF(AND('Mapa final'!#REF!="Alta",'Mapa final'!#REF!="Mayor"),CONCATENATE("R5C",'Mapa final'!#REF!),"")</f>
        <v>#REF!</v>
      </c>
      <c r="AG20" s="53" t="e">
        <f>IF(AND('Mapa final'!#REF!="Alta",'Mapa final'!#REF!="Mayor"),CONCATENATE("R5C",'Mapa final'!#REF!),"")</f>
        <v>#REF!</v>
      </c>
      <c r="AH20" s="54" t="str">
        <f>IF(AND('Mapa final'!$AB$13="Alta",'Mapa final'!$AD$13="Catastrófico"),CONCATENATE("R5C",'Mapa final'!$R$13),"")</f>
        <v/>
      </c>
      <c r="AI20" s="55" t="e">
        <f>IF(AND('Mapa final'!#REF!="Alta",'Mapa final'!#REF!="Catastrófico"),CONCATENATE("R5C",'Mapa final'!#REF!),"")</f>
        <v>#REF!</v>
      </c>
      <c r="AJ20" s="55" t="e">
        <f>IF(AND('Mapa final'!#REF!="Alta",'Mapa final'!#REF!="Catastrófico"),CONCATENATE("R5C",'Mapa final'!#REF!),"")</f>
        <v>#REF!</v>
      </c>
      <c r="AK20" s="55" t="e">
        <f>IF(AND('Mapa final'!#REF!="Alta",'Mapa final'!#REF!="Catastrófico"),CONCATENATE("R5C",'Mapa final'!#REF!),"")</f>
        <v>#REF!</v>
      </c>
      <c r="AL20" s="55" t="e">
        <f>IF(AND('Mapa final'!#REF!="Alta",'Mapa final'!#REF!="Catastrófico"),CONCATENATE("R5C",'Mapa final'!#REF!),"")</f>
        <v>#REF!</v>
      </c>
      <c r="AM20" s="56" t="e">
        <f>IF(AND('Mapa final'!#REF!="Alta",'Mapa final'!#REF!="Catastrófico"),CONCATENATE("R5C",'Mapa final'!#REF!),"")</f>
        <v>#REF!</v>
      </c>
      <c r="AN20" s="82"/>
      <c r="AO20" s="383"/>
      <c r="AP20" s="384"/>
      <c r="AQ20" s="384"/>
      <c r="AR20" s="384"/>
      <c r="AS20" s="384"/>
      <c r="AT20" s="385"/>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332"/>
      <c r="C21" s="332"/>
      <c r="D21" s="333"/>
      <c r="E21" s="373"/>
      <c r="F21" s="374"/>
      <c r="G21" s="374"/>
      <c r="H21" s="374"/>
      <c r="I21" s="374"/>
      <c r="J21" s="66" t="str">
        <f>IF(AND('Mapa final'!$AB$14="Alta",'Mapa final'!$AD$14="Leve"),CONCATENATE("R6C",'Mapa final'!$R$14),"")</f>
        <v/>
      </c>
      <c r="K21" s="67" t="e">
        <f>IF(AND('Mapa final'!#REF!="Alta",'Mapa final'!#REF!="Leve"),CONCATENATE("R6C",'Mapa final'!#REF!),"")</f>
        <v>#REF!</v>
      </c>
      <c r="L21" s="67" t="e">
        <f>IF(AND('Mapa final'!#REF!="Alta",'Mapa final'!#REF!="Leve"),CONCATENATE("R6C",'Mapa final'!#REF!),"")</f>
        <v>#REF!</v>
      </c>
      <c r="M21" s="67" t="e">
        <f>IF(AND('Mapa final'!#REF!="Alta",'Mapa final'!#REF!="Leve"),CONCATENATE("R6C",'Mapa final'!#REF!),"")</f>
        <v>#REF!</v>
      </c>
      <c r="N21" s="67" t="e">
        <f>IF(AND('Mapa final'!#REF!="Alta",'Mapa final'!#REF!="Leve"),CONCATENATE("R6C",'Mapa final'!#REF!),"")</f>
        <v>#REF!</v>
      </c>
      <c r="O21" s="68" t="e">
        <f>IF(AND('Mapa final'!#REF!="Alta",'Mapa final'!#REF!="Leve"),CONCATENATE("R6C",'Mapa final'!#REF!),"")</f>
        <v>#REF!</v>
      </c>
      <c r="P21" s="66" t="str">
        <f>IF(AND('Mapa final'!$AB$14="Alta",'Mapa final'!$AD$14="Menor"),CONCATENATE("R6C",'Mapa final'!$R$14),"")</f>
        <v/>
      </c>
      <c r="Q21" s="67" t="e">
        <f>IF(AND('Mapa final'!#REF!="Alta",'Mapa final'!#REF!="Menor"),CONCATENATE("R6C",'Mapa final'!#REF!),"")</f>
        <v>#REF!</v>
      </c>
      <c r="R21" s="67" t="e">
        <f>IF(AND('Mapa final'!#REF!="Alta",'Mapa final'!#REF!="Menor"),CONCATENATE("R6C",'Mapa final'!#REF!),"")</f>
        <v>#REF!</v>
      </c>
      <c r="S21" s="67" t="e">
        <f>IF(AND('Mapa final'!#REF!="Alta",'Mapa final'!#REF!="Menor"),CONCATENATE("R6C",'Mapa final'!#REF!),"")</f>
        <v>#REF!</v>
      </c>
      <c r="T21" s="67" t="e">
        <f>IF(AND('Mapa final'!#REF!="Alta",'Mapa final'!#REF!="Menor"),CONCATENATE("R6C",'Mapa final'!#REF!),"")</f>
        <v>#REF!</v>
      </c>
      <c r="U21" s="68" t="e">
        <f>IF(AND('Mapa final'!#REF!="Alta",'Mapa final'!#REF!="Menor"),CONCATENATE("R6C",'Mapa final'!#REF!),"")</f>
        <v>#REF!</v>
      </c>
      <c r="V21" s="51" t="str">
        <f>IF(AND('Mapa final'!$AB$14="Alta",'Mapa final'!$AD$14="Moderado"),CONCATENATE("R6C",'Mapa final'!$R$14),"")</f>
        <v/>
      </c>
      <c r="W21" s="52" t="e">
        <f>IF(AND('Mapa final'!#REF!="Alta",'Mapa final'!#REF!="Moderado"),CONCATENATE("R6C",'Mapa final'!#REF!),"")</f>
        <v>#REF!</v>
      </c>
      <c r="X21" s="52" t="e">
        <f>IF(AND('Mapa final'!#REF!="Alta",'Mapa final'!#REF!="Moderado"),CONCATENATE("R6C",'Mapa final'!#REF!),"")</f>
        <v>#REF!</v>
      </c>
      <c r="Y21" s="52" t="e">
        <f>IF(AND('Mapa final'!#REF!="Alta",'Mapa final'!#REF!="Moderado"),CONCATENATE("R6C",'Mapa final'!#REF!),"")</f>
        <v>#REF!</v>
      </c>
      <c r="Z21" s="52" t="e">
        <f>IF(AND('Mapa final'!#REF!="Alta",'Mapa final'!#REF!="Moderado"),CONCATENATE("R6C",'Mapa final'!#REF!),"")</f>
        <v>#REF!</v>
      </c>
      <c r="AA21" s="53" t="e">
        <f>IF(AND('Mapa final'!#REF!="Alta",'Mapa final'!#REF!="Moderado"),CONCATENATE("R6C",'Mapa final'!#REF!),"")</f>
        <v>#REF!</v>
      </c>
      <c r="AB21" s="51" t="str">
        <f>IF(AND('Mapa final'!$AB$14="Alta",'Mapa final'!$AD$14="Mayor"),CONCATENATE("R6C",'Mapa final'!$R$14),"")</f>
        <v/>
      </c>
      <c r="AC21" s="52" t="e">
        <f>IF(AND('Mapa final'!#REF!="Alta",'Mapa final'!#REF!="Mayor"),CONCATENATE("R6C",'Mapa final'!#REF!),"")</f>
        <v>#REF!</v>
      </c>
      <c r="AD21" s="52" t="e">
        <f>IF(AND('Mapa final'!#REF!="Alta",'Mapa final'!#REF!="Mayor"),CONCATENATE("R6C",'Mapa final'!#REF!),"")</f>
        <v>#REF!</v>
      </c>
      <c r="AE21" s="52" t="e">
        <f>IF(AND('Mapa final'!#REF!="Alta",'Mapa final'!#REF!="Mayor"),CONCATENATE("R6C",'Mapa final'!#REF!),"")</f>
        <v>#REF!</v>
      </c>
      <c r="AF21" s="52" t="e">
        <f>IF(AND('Mapa final'!#REF!="Alta",'Mapa final'!#REF!="Mayor"),CONCATENATE("R6C",'Mapa final'!#REF!),"")</f>
        <v>#REF!</v>
      </c>
      <c r="AG21" s="53" t="e">
        <f>IF(AND('Mapa final'!#REF!="Alta",'Mapa final'!#REF!="Mayor"),CONCATENATE("R6C",'Mapa final'!#REF!),"")</f>
        <v>#REF!</v>
      </c>
      <c r="AH21" s="54" t="str">
        <f>IF(AND('Mapa final'!$AB$14="Alta",'Mapa final'!$AD$14="Catastrófico"),CONCATENATE("R6C",'Mapa final'!$R$14),"")</f>
        <v/>
      </c>
      <c r="AI21" s="55" t="e">
        <f>IF(AND('Mapa final'!#REF!="Alta",'Mapa final'!#REF!="Catastrófico"),CONCATENATE("R6C",'Mapa final'!#REF!),"")</f>
        <v>#REF!</v>
      </c>
      <c r="AJ21" s="55" t="e">
        <f>IF(AND('Mapa final'!#REF!="Alta",'Mapa final'!#REF!="Catastrófico"),CONCATENATE("R6C",'Mapa final'!#REF!),"")</f>
        <v>#REF!</v>
      </c>
      <c r="AK21" s="55" t="e">
        <f>IF(AND('Mapa final'!#REF!="Alta",'Mapa final'!#REF!="Catastrófico"),CONCATENATE("R6C",'Mapa final'!#REF!),"")</f>
        <v>#REF!</v>
      </c>
      <c r="AL21" s="55" t="e">
        <f>IF(AND('Mapa final'!#REF!="Alta",'Mapa final'!#REF!="Catastrófico"),CONCATENATE("R6C",'Mapa final'!#REF!),"")</f>
        <v>#REF!</v>
      </c>
      <c r="AM21" s="56" t="e">
        <f>IF(AND('Mapa final'!#REF!="Alta",'Mapa final'!#REF!="Catastrófico"),CONCATENATE("R6C",'Mapa final'!#REF!),"")</f>
        <v>#REF!</v>
      </c>
      <c r="AN21" s="82"/>
      <c r="AO21" s="383"/>
      <c r="AP21" s="384"/>
      <c r="AQ21" s="384"/>
      <c r="AR21" s="384"/>
      <c r="AS21" s="384"/>
      <c r="AT21" s="38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332"/>
      <c r="C22" s="332"/>
      <c r="D22" s="333"/>
      <c r="E22" s="373"/>
      <c r="F22" s="374"/>
      <c r="G22" s="374"/>
      <c r="H22" s="374"/>
      <c r="I22" s="374"/>
      <c r="J22" s="66" t="e">
        <f>IF(AND('Mapa final'!#REF!="Alta",'Mapa final'!#REF!="Leve"),CONCATENATE("R7C",'Mapa final'!#REF!),"")</f>
        <v>#REF!</v>
      </c>
      <c r="K22" s="67" t="e">
        <f>IF(AND('Mapa final'!#REF!="Alta",'Mapa final'!#REF!="Leve"),CONCATENATE("R7C",'Mapa final'!#REF!),"")</f>
        <v>#REF!</v>
      </c>
      <c r="L22" s="67" t="e">
        <f>IF(AND('Mapa final'!#REF!="Alta",'Mapa final'!#REF!="Leve"),CONCATENATE("R7C",'Mapa final'!#REF!),"")</f>
        <v>#REF!</v>
      </c>
      <c r="M22" s="67" t="e">
        <f>IF(AND('Mapa final'!#REF!="Alta",'Mapa final'!#REF!="Leve"),CONCATENATE("R7C",'Mapa final'!#REF!),"")</f>
        <v>#REF!</v>
      </c>
      <c r="N22" s="67" t="e">
        <f>IF(AND('Mapa final'!#REF!="Alta",'Mapa final'!#REF!="Leve"),CONCATENATE("R7C",'Mapa final'!#REF!),"")</f>
        <v>#REF!</v>
      </c>
      <c r="O22" s="68" t="e">
        <f>IF(AND('Mapa final'!#REF!="Alta",'Mapa final'!#REF!="Leve"),CONCATENATE("R7C",'Mapa final'!#REF!),"")</f>
        <v>#REF!</v>
      </c>
      <c r="P22" s="66" t="e">
        <f>IF(AND('Mapa final'!#REF!="Alta",'Mapa final'!#REF!="Menor"),CONCATENATE("R7C",'Mapa final'!#REF!),"")</f>
        <v>#REF!</v>
      </c>
      <c r="Q22" s="67" t="e">
        <f>IF(AND('Mapa final'!#REF!="Alta",'Mapa final'!#REF!="Menor"),CONCATENATE("R7C",'Mapa final'!#REF!),"")</f>
        <v>#REF!</v>
      </c>
      <c r="R22" s="67" t="e">
        <f>IF(AND('Mapa final'!#REF!="Alta",'Mapa final'!#REF!="Menor"),CONCATENATE("R7C",'Mapa final'!#REF!),"")</f>
        <v>#REF!</v>
      </c>
      <c r="S22" s="67" t="e">
        <f>IF(AND('Mapa final'!#REF!="Alta",'Mapa final'!#REF!="Menor"),CONCATENATE("R7C",'Mapa final'!#REF!),"")</f>
        <v>#REF!</v>
      </c>
      <c r="T22" s="67" t="e">
        <f>IF(AND('Mapa final'!#REF!="Alta",'Mapa final'!#REF!="Menor"),CONCATENATE("R7C",'Mapa final'!#REF!),"")</f>
        <v>#REF!</v>
      </c>
      <c r="U22" s="68" t="e">
        <f>IF(AND('Mapa final'!#REF!="Alta",'Mapa final'!#REF!="Menor"),CONCATENATE("R7C",'Mapa final'!#REF!),"")</f>
        <v>#REF!</v>
      </c>
      <c r="V22" s="51" t="e">
        <f>IF(AND('Mapa final'!#REF!="Alta",'Mapa final'!#REF!="Moderado"),CONCATENATE("R7C",'Mapa final'!#REF!),"")</f>
        <v>#REF!</v>
      </c>
      <c r="W22" s="52" t="e">
        <f>IF(AND('Mapa final'!#REF!="Alta",'Mapa final'!#REF!="Moderado"),CONCATENATE("R7C",'Mapa final'!#REF!),"")</f>
        <v>#REF!</v>
      </c>
      <c r="X22" s="52" t="e">
        <f>IF(AND('Mapa final'!#REF!="Alta",'Mapa final'!#REF!="Moderado"),CONCATENATE("R7C",'Mapa final'!#REF!),"")</f>
        <v>#REF!</v>
      </c>
      <c r="Y22" s="52" t="e">
        <f>IF(AND('Mapa final'!#REF!="Alta",'Mapa final'!#REF!="Moderado"),CONCATENATE("R7C",'Mapa final'!#REF!),"")</f>
        <v>#REF!</v>
      </c>
      <c r="Z22" s="52" t="e">
        <f>IF(AND('Mapa final'!#REF!="Alta",'Mapa final'!#REF!="Moderado"),CONCATENATE("R7C",'Mapa final'!#REF!),"")</f>
        <v>#REF!</v>
      </c>
      <c r="AA22" s="53" t="e">
        <f>IF(AND('Mapa final'!#REF!="Alta",'Mapa final'!#REF!="Moderado"),CONCATENATE("R7C",'Mapa final'!#REF!),"")</f>
        <v>#REF!</v>
      </c>
      <c r="AB22" s="51" t="e">
        <f>IF(AND('Mapa final'!#REF!="Alta",'Mapa final'!#REF!="Mayor"),CONCATENATE("R7C",'Mapa final'!#REF!),"")</f>
        <v>#REF!</v>
      </c>
      <c r="AC22" s="52" t="e">
        <f>IF(AND('Mapa final'!#REF!="Alta",'Mapa final'!#REF!="Mayor"),CONCATENATE("R7C",'Mapa final'!#REF!),"")</f>
        <v>#REF!</v>
      </c>
      <c r="AD22" s="52" t="e">
        <f>IF(AND('Mapa final'!#REF!="Alta",'Mapa final'!#REF!="Mayor"),CONCATENATE("R7C",'Mapa final'!#REF!),"")</f>
        <v>#REF!</v>
      </c>
      <c r="AE22" s="52" t="e">
        <f>IF(AND('Mapa final'!#REF!="Alta",'Mapa final'!#REF!="Mayor"),CONCATENATE("R7C",'Mapa final'!#REF!),"")</f>
        <v>#REF!</v>
      </c>
      <c r="AF22" s="52" t="e">
        <f>IF(AND('Mapa final'!#REF!="Alta",'Mapa final'!#REF!="Mayor"),CONCATENATE("R7C",'Mapa final'!#REF!),"")</f>
        <v>#REF!</v>
      </c>
      <c r="AG22" s="53" t="e">
        <f>IF(AND('Mapa final'!#REF!="Alta",'Mapa final'!#REF!="Mayor"),CONCATENATE("R7C",'Mapa final'!#REF!),"")</f>
        <v>#REF!</v>
      </c>
      <c r="AH22" s="54" t="e">
        <f>IF(AND('Mapa final'!#REF!="Alta",'Mapa final'!#REF!="Catastrófico"),CONCATENATE("R7C",'Mapa final'!#REF!),"")</f>
        <v>#REF!</v>
      </c>
      <c r="AI22" s="55" t="e">
        <f>IF(AND('Mapa final'!#REF!="Alta",'Mapa final'!#REF!="Catastrófico"),CONCATENATE("R7C",'Mapa final'!#REF!),"")</f>
        <v>#REF!</v>
      </c>
      <c r="AJ22" s="55" t="e">
        <f>IF(AND('Mapa final'!#REF!="Alta",'Mapa final'!#REF!="Catastrófico"),CONCATENATE("R7C",'Mapa final'!#REF!),"")</f>
        <v>#REF!</v>
      </c>
      <c r="AK22" s="55" t="e">
        <f>IF(AND('Mapa final'!#REF!="Alta",'Mapa final'!#REF!="Catastrófico"),CONCATENATE("R7C",'Mapa final'!#REF!),"")</f>
        <v>#REF!</v>
      </c>
      <c r="AL22" s="55" t="e">
        <f>IF(AND('Mapa final'!#REF!="Alta",'Mapa final'!#REF!="Catastrófico"),CONCATENATE("R7C",'Mapa final'!#REF!),"")</f>
        <v>#REF!</v>
      </c>
      <c r="AM22" s="56" t="e">
        <f>IF(AND('Mapa final'!#REF!="Alta",'Mapa final'!#REF!="Catastrófico"),CONCATENATE("R7C",'Mapa final'!#REF!),"")</f>
        <v>#REF!</v>
      </c>
      <c r="AN22" s="82"/>
      <c r="AO22" s="383"/>
      <c r="AP22" s="384"/>
      <c r="AQ22" s="384"/>
      <c r="AR22" s="384"/>
      <c r="AS22" s="384"/>
      <c r="AT22" s="385"/>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332"/>
      <c r="C23" s="332"/>
      <c r="D23" s="333"/>
      <c r="E23" s="373"/>
      <c r="F23" s="374"/>
      <c r="G23" s="374"/>
      <c r="H23" s="374"/>
      <c r="I23" s="374"/>
      <c r="J23" s="66" t="e">
        <f>IF(AND('Mapa final'!#REF!="Alta",'Mapa final'!#REF!="Leve"),CONCATENATE("R8C",'Mapa final'!#REF!),"")</f>
        <v>#REF!</v>
      </c>
      <c r="K23" s="67" t="e">
        <f>IF(AND('Mapa final'!#REF!="Alta",'Mapa final'!#REF!="Leve"),CONCATENATE("R8C",'Mapa final'!#REF!),"")</f>
        <v>#REF!</v>
      </c>
      <c r="L23" s="67" t="e">
        <f>IF(AND('Mapa final'!#REF!="Alta",'Mapa final'!#REF!="Leve"),CONCATENATE("R8C",'Mapa final'!#REF!),"")</f>
        <v>#REF!</v>
      </c>
      <c r="M23" s="67" t="e">
        <f>IF(AND('Mapa final'!#REF!="Alta",'Mapa final'!#REF!="Leve"),CONCATENATE("R8C",'Mapa final'!#REF!),"")</f>
        <v>#REF!</v>
      </c>
      <c r="N23" s="67" t="e">
        <f>IF(AND('Mapa final'!#REF!="Alta",'Mapa final'!#REF!="Leve"),CONCATENATE("R8C",'Mapa final'!#REF!),"")</f>
        <v>#REF!</v>
      </c>
      <c r="O23" s="68" t="e">
        <f>IF(AND('Mapa final'!#REF!="Alta",'Mapa final'!#REF!="Leve"),CONCATENATE("R8C",'Mapa final'!#REF!),"")</f>
        <v>#REF!</v>
      </c>
      <c r="P23" s="66" t="e">
        <f>IF(AND('Mapa final'!#REF!="Alta",'Mapa final'!#REF!="Menor"),CONCATENATE("R8C",'Mapa final'!#REF!),"")</f>
        <v>#REF!</v>
      </c>
      <c r="Q23" s="67" t="e">
        <f>IF(AND('Mapa final'!#REF!="Alta",'Mapa final'!#REF!="Menor"),CONCATENATE("R8C",'Mapa final'!#REF!),"")</f>
        <v>#REF!</v>
      </c>
      <c r="R23" s="67" t="e">
        <f>IF(AND('Mapa final'!#REF!="Alta",'Mapa final'!#REF!="Menor"),CONCATENATE("R8C",'Mapa final'!#REF!),"")</f>
        <v>#REF!</v>
      </c>
      <c r="S23" s="67" t="e">
        <f>IF(AND('Mapa final'!#REF!="Alta",'Mapa final'!#REF!="Menor"),CONCATENATE("R8C",'Mapa final'!#REF!),"")</f>
        <v>#REF!</v>
      </c>
      <c r="T23" s="67" t="e">
        <f>IF(AND('Mapa final'!#REF!="Alta",'Mapa final'!#REF!="Menor"),CONCATENATE("R8C",'Mapa final'!#REF!),"")</f>
        <v>#REF!</v>
      </c>
      <c r="U23" s="68" t="e">
        <f>IF(AND('Mapa final'!#REF!="Alta",'Mapa final'!#REF!="Menor"),CONCATENATE("R8C",'Mapa final'!#REF!),"")</f>
        <v>#REF!</v>
      </c>
      <c r="V23" s="51" t="e">
        <f>IF(AND('Mapa final'!#REF!="Alta",'Mapa final'!#REF!="Moderado"),CONCATENATE("R8C",'Mapa final'!#REF!),"")</f>
        <v>#REF!</v>
      </c>
      <c r="W23" s="52" t="e">
        <f>IF(AND('Mapa final'!#REF!="Alta",'Mapa final'!#REF!="Moderado"),CONCATENATE("R8C",'Mapa final'!#REF!),"")</f>
        <v>#REF!</v>
      </c>
      <c r="X23" s="52" t="e">
        <f>IF(AND('Mapa final'!#REF!="Alta",'Mapa final'!#REF!="Moderado"),CONCATENATE("R8C",'Mapa final'!#REF!),"")</f>
        <v>#REF!</v>
      </c>
      <c r="Y23" s="52" t="e">
        <f>IF(AND('Mapa final'!#REF!="Alta",'Mapa final'!#REF!="Moderado"),CONCATENATE("R8C",'Mapa final'!#REF!),"")</f>
        <v>#REF!</v>
      </c>
      <c r="Z23" s="52" t="e">
        <f>IF(AND('Mapa final'!#REF!="Alta",'Mapa final'!#REF!="Moderado"),CONCATENATE("R8C",'Mapa final'!#REF!),"")</f>
        <v>#REF!</v>
      </c>
      <c r="AA23" s="53" t="e">
        <f>IF(AND('Mapa final'!#REF!="Alta",'Mapa final'!#REF!="Moderado"),CONCATENATE("R8C",'Mapa final'!#REF!),"")</f>
        <v>#REF!</v>
      </c>
      <c r="AB23" s="51" t="e">
        <f>IF(AND('Mapa final'!#REF!="Alta",'Mapa final'!#REF!="Mayor"),CONCATENATE("R8C",'Mapa final'!#REF!),"")</f>
        <v>#REF!</v>
      </c>
      <c r="AC23" s="52" t="e">
        <f>IF(AND('Mapa final'!#REF!="Alta",'Mapa final'!#REF!="Mayor"),CONCATENATE("R8C",'Mapa final'!#REF!),"")</f>
        <v>#REF!</v>
      </c>
      <c r="AD23" s="52" t="e">
        <f>IF(AND('Mapa final'!#REF!="Alta",'Mapa final'!#REF!="Mayor"),CONCATENATE("R8C",'Mapa final'!#REF!),"")</f>
        <v>#REF!</v>
      </c>
      <c r="AE23" s="52" t="e">
        <f>IF(AND('Mapa final'!#REF!="Alta",'Mapa final'!#REF!="Mayor"),CONCATENATE("R8C",'Mapa final'!#REF!),"")</f>
        <v>#REF!</v>
      </c>
      <c r="AF23" s="52" t="e">
        <f>IF(AND('Mapa final'!#REF!="Alta",'Mapa final'!#REF!="Mayor"),CONCATENATE("R8C",'Mapa final'!#REF!),"")</f>
        <v>#REF!</v>
      </c>
      <c r="AG23" s="53" t="e">
        <f>IF(AND('Mapa final'!#REF!="Alta",'Mapa final'!#REF!="Mayor"),CONCATENATE("R8C",'Mapa final'!#REF!),"")</f>
        <v>#REF!</v>
      </c>
      <c r="AH23" s="54" t="e">
        <f>IF(AND('Mapa final'!#REF!="Alta",'Mapa final'!#REF!="Catastrófico"),CONCATENATE("R8C",'Mapa final'!#REF!),"")</f>
        <v>#REF!</v>
      </c>
      <c r="AI23" s="55" t="e">
        <f>IF(AND('Mapa final'!#REF!="Alta",'Mapa final'!#REF!="Catastrófico"),CONCATENATE("R8C",'Mapa final'!#REF!),"")</f>
        <v>#REF!</v>
      </c>
      <c r="AJ23" s="55" t="e">
        <f>IF(AND('Mapa final'!#REF!="Alta",'Mapa final'!#REF!="Catastrófico"),CONCATENATE("R8C",'Mapa final'!#REF!),"")</f>
        <v>#REF!</v>
      </c>
      <c r="AK23" s="55" t="e">
        <f>IF(AND('Mapa final'!#REF!="Alta",'Mapa final'!#REF!="Catastrófico"),CONCATENATE("R8C",'Mapa final'!#REF!),"")</f>
        <v>#REF!</v>
      </c>
      <c r="AL23" s="55" t="e">
        <f>IF(AND('Mapa final'!#REF!="Alta",'Mapa final'!#REF!="Catastrófico"),CONCATENATE("R8C",'Mapa final'!#REF!),"")</f>
        <v>#REF!</v>
      </c>
      <c r="AM23" s="56" t="e">
        <f>IF(AND('Mapa final'!#REF!="Alta",'Mapa final'!#REF!="Catastrófico"),CONCATENATE("R8C",'Mapa final'!#REF!),"")</f>
        <v>#REF!</v>
      </c>
      <c r="AN23" s="82"/>
      <c r="AO23" s="383"/>
      <c r="AP23" s="384"/>
      <c r="AQ23" s="384"/>
      <c r="AR23" s="384"/>
      <c r="AS23" s="384"/>
      <c r="AT23" s="385"/>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332"/>
      <c r="C24" s="332"/>
      <c r="D24" s="333"/>
      <c r="E24" s="373"/>
      <c r="F24" s="374"/>
      <c r="G24" s="374"/>
      <c r="H24" s="374"/>
      <c r="I24" s="374"/>
      <c r="J24" s="66" t="e">
        <f>IF(AND('Mapa final'!#REF!="Alta",'Mapa final'!#REF!="Leve"),CONCATENATE("R9C",'Mapa final'!#REF!),"")</f>
        <v>#REF!</v>
      </c>
      <c r="K24" s="67" t="str">
        <f>IF(AND('Mapa final'!$AB$15="Alta",'Mapa final'!$AD$15="Leve"),CONCATENATE("R9C",'Mapa final'!$R$15),"")</f>
        <v/>
      </c>
      <c r="L24" s="67" t="str">
        <f>IF(AND('Mapa final'!$AB$16="Alta",'Mapa final'!$AD$16="Leve"),CONCATENATE("R9C",'Mapa final'!$R$16),"")</f>
        <v/>
      </c>
      <c r="M24" s="67" t="str">
        <f>IF(AND('Mapa final'!$AB$17="Alta",'Mapa final'!$AD$17="Leve"),CONCATENATE("R9C",'Mapa final'!$R$17),"")</f>
        <v/>
      </c>
      <c r="N24" s="67" t="str">
        <f>IF(AND('Mapa final'!$AB$18="Alta",'Mapa final'!$AD$18="Leve"),CONCATENATE("R9C",'Mapa final'!$R$18),"")</f>
        <v/>
      </c>
      <c r="O24" s="68" t="str">
        <f>IF(AND('Mapa final'!$AB$19="Alta",'Mapa final'!$AD$19="Leve"),CONCATENATE("R9C",'Mapa final'!$R$19),"")</f>
        <v/>
      </c>
      <c r="P24" s="66" t="e">
        <f>IF(AND('Mapa final'!#REF!="Alta",'Mapa final'!#REF!="Menor"),CONCATENATE("R9C",'Mapa final'!#REF!),"")</f>
        <v>#REF!</v>
      </c>
      <c r="Q24" s="67" t="str">
        <f>IF(AND('Mapa final'!$AB$15="Alta",'Mapa final'!$AD$15="Menor"),CONCATENATE("R9C",'Mapa final'!$R$15),"")</f>
        <v/>
      </c>
      <c r="R24" s="67" t="str">
        <f>IF(AND('Mapa final'!$AB$16="Alta",'Mapa final'!$AD$16="Menor"),CONCATENATE("R9C",'Mapa final'!$R$16),"")</f>
        <v/>
      </c>
      <c r="S24" s="67" t="str">
        <f>IF(AND('Mapa final'!$AB$17="Alta",'Mapa final'!$AD$17="Menor"),CONCATENATE("R9C",'Mapa final'!$R$17),"")</f>
        <v/>
      </c>
      <c r="T24" s="67" t="str">
        <f>IF(AND('Mapa final'!$AB$18="Alta",'Mapa final'!$AD$18="Menor"),CONCATENATE("R9C",'Mapa final'!$R$18),"")</f>
        <v/>
      </c>
      <c r="U24" s="68" t="str">
        <f>IF(AND('Mapa final'!$AB$19="Alta",'Mapa final'!$AD$19="Menor"),CONCATENATE("R9C",'Mapa final'!$R$19),"")</f>
        <v/>
      </c>
      <c r="V24" s="51" t="e">
        <f>IF(AND('Mapa final'!#REF!="Alta",'Mapa final'!#REF!="Moderado"),CONCATENATE("R9C",'Mapa final'!#REF!),"")</f>
        <v>#REF!</v>
      </c>
      <c r="W24" s="52" t="str">
        <f>IF(AND('Mapa final'!$AB$15="Alta",'Mapa final'!$AD$15="Moderado"),CONCATENATE("R9C",'Mapa final'!$R$15),"")</f>
        <v/>
      </c>
      <c r="X24" s="52" t="str">
        <f>IF(AND('Mapa final'!$AB$16="Alta",'Mapa final'!$AD$16="Moderado"),CONCATENATE("R9C",'Mapa final'!$R$16),"")</f>
        <v/>
      </c>
      <c r="Y24" s="52" t="str">
        <f>IF(AND('Mapa final'!$AB$17="Alta",'Mapa final'!$AD$17="Moderado"),CONCATENATE("R9C",'Mapa final'!$R$17),"")</f>
        <v/>
      </c>
      <c r="Z24" s="52" t="str">
        <f>IF(AND('Mapa final'!$AB$18="Alta",'Mapa final'!$AD$18="Moderado"),CONCATENATE("R9C",'Mapa final'!$R$18),"")</f>
        <v/>
      </c>
      <c r="AA24" s="53" t="str">
        <f>IF(AND('Mapa final'!$AB$19="Alta",'Mapa final'!$AD$19="Moderado"),CONCATENATE("R9C",'Mapa final'!$R$19),"")</f>
        <v/>
      </c>
      <c r="AB24" s="51" t="e">
        <f>IF(AND('Mapa final'!#REF!="Alta",'Mapa final'!#REF!="Mayor"),CONCATENATE("R9C",'Mapa final'!#REF!),"")</f>
        <v>#REF!</v>
      </c>
      <c r="AC24" s="52" t="str">
        <f>IF(AND('Mapa final'!$AB$15="Alta",'Mapa final'!$AD$15="Mayor"),CONCATENATE("R9C",'Mapa final'!$R$15),"")</f>
        <v/>
      </c>
      <c r="AD24" s="52" t="str">
        <f>IF(AND('Mapa final'!$AB$16="Alta",'Mapa final'!$AD$16="Mayor"),CONCATENATE("R9C",'Mapa final'!$R$16),"")</f>
        <v/>
      </c>
      <c r="AE24" s="52" t="str">
        <f>IF(AND('Mapa final'!$AB$17="Alta",'Mapa final'!$AD$17="Mayor"),CONCATENATE("R9C",'Mapa final'!$R$17),"")</f>
        <v/>
      </c>
      <c r="AF24" s="52" t="str">
        <f>IF(AND('Mapa final'!$AB$18="Alta",'Mapa final'!$AD$18="Mayor"),CONCATENATE("R9C",'Mapa final'!$R$18),"")</f>
        <v/>
      </c>
      <c r="AG24" s="53" t="str">
        <f>IF(AND('Mapa final'!$AB$19="Alta",'Mapa final'!$AD$19="Mayor"),CONCATENATE("R9C",'Mapa final'!$R$19),"")</f>
        <v/>
      </c>
      <c r="AH24" s="54" t="e">
        <f>IF(AND('Mapa final'!#REF!="Alta",'Mapa final'!#REF!="Catastrófico"),CONCATENATE("R9C",'Mapa final'!#REF!),"")</f>
        <v>#REF!</v>
      </c>
      <c r="AI24" s="55" t="str">
        <f>IF(AND('Mapa final'!$AB$15="Alta",'Mapa final'!$AD$15="Catastrófico"),CONCATENATE("R9C",'Mapa final'!$R$15),"")</f>
        <v/>
      </c>
      <c r="AJ24" s="55" t="str">
        <f>IF(AND('Mapa final'!$AB$16="Alta",'Mapa final'!$AD$16="Catastrófico"),CONCATENATE("R9C",'Mapa final'!$R$16),"")</f>
        <v/>
      </c>
      <c r="AK24" s="55" t="str">
        <f>IF(AND('Mapa final'!$AB$17="Alta",'Mapa final'!$AD$17="Catastrófico"),CONCATENATE("R9C",'Mapa final'!$R$17),"")</f>
        <v/>
      </c>
      <c r="AL24" s="55" t="str">
        <f>IF(AND('Mapa final'!$AB$18="Alta",'Mapa final'!$AD$18="Catastrófico"),CONCATENATE("R9C",'Mapa final'!$R$18),"")</f>
        <v/>
      </c>
      <c r="AM24" s="56" t="str">
        <f>IF(AND('Mapa final'!$AB$19="Alta",'Mapa final'!$AD$19="Catastrófico"),CONCATENATE("R9C",'Mapa final'!$R$19),"")</f>
        <v/>
      </c>
      <c r="AN24" s="82"/>
      <c r="AO24" s="383"/>
      <c r="AP24" s="384"/>
      <c r="AQ24" s="384"/>
      <c r="AR24" s="384"/>
      <c r="AS24" s="384"/>
      <c r="AT24" s="385"/>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332"/>
      <c r="C25" s="332"/>
      <c r="D25" s="333"/>
      <c r="E25" s="376"/>
      <c r="F25" s="377"/>
      <c r="G25" s="377"/>
      <c r="H25" s="377"/>
      <c r="I25" s="377"/>
      <c r="J25" s="69" t="str">
        <f>IF(AND('Mapa final'!$AB$20="Alta",'Mapa final'!$AD$20="Leve"),CONCATENATE("R10C",'Mapa final'!$R$20),"")</f>
        <v/>
      </c>
      <c r="K25" s="70" t="str">
        <f>IF(AND('Mapa final'!$AB$21="Alta",'Mapa final'!$AD$21="Leve"),CONCATENATE("R10C",'Mapa final'!$R$21),"")</f>
        <v/>
      </c>
      <c r="L25" s="70" t="str">
        <f>IF(AND('Mapa final'!$AB$22="Alta",'Mapa final'!$AD$22="Leve"),CONCATENATE("R10C",'Mapa final'!$R$22),"")</f>
        <v/>
      </c>
      <c r="M25" s="70" t="str">
        <f>IF(AND('Mapa final'!$AB$23="Alta",'Mapa final'!$AD$23="Leve"),CONCATENATE("R10C",'Mapa final'!$R$23),"")</f>
        <v/>
      </c>
      <c r="N25" s="70" t="str">
        <f>IF(AND('Mapa final'!$AB$24="Alta",'Mapa final'!$AD$24="Leve"),CONCATENATE("R10C",'Mapa final'!$R$24),"")</f>
        <v/>
      </c>
      <c r="O25" s="71" t="str">
        <f>IF(AND('Mapa final'!$AB$25="Alta",'Mapa final'!$AD$25="Leve"),CONCATENATE("R10C",'Mapa final'!$R$25),"")</f>
        <v/>
      </c>
      <c r="P25" s="69" t="str">
        <f>IF(AND('Mapa final'!$AB$20="Alta",'Mapa final'!$AD$20="Menor"),CONCATENATE("R10C",'Mapa final'!$R$20),"")</f>
        <v/>
      </c>
      <c r="Q25" s="70" t="str">
        <f>IF(AND('Mapa final'!$AB$21="Alta",'Mapa final'!$AD$21="Menor"),CONCATENATE("R10C",'Mapa final'!$R$21),"")</f>
        <v/>
      </c>
      <c r="R25" s="70" t="str">
        <f>IF(AND('Mapa final'!$AB$22="Alta",'Mapa final'!$AD$22="Menor"),CONCATENATE("R10C",'Mapa final'!$R$22),"")</f>
        <v/>
      </c>
      <c r="S25" s="70" t="str">
        <f>IF(AND('Mapa final'!$AB$23="Alta",'Mapa final'!$AD$23="Menor"),CONCATENATE("R10C",'Mapa final'!$R$23),"")</f>
        <v/>
      </c>
      <c r="T25" s="70" t="str">
        <f>IF(AND('Mapa final'!$AB$24="Alta",'Mapa final'!$AD$24="Menor"),CONCATENATE("R10C",'Mapa final'!$R$24),"")</f>
        <v/>
      </c>
      <c r="U25" s="71" t="str">
        <f>IF(AND('Mapa final'!$AB$25="Alta",'Mapa final'!$AD$25="Menor"),CONCATENATE("R10C",'Mapa final'!$R$25),"")</f>
        <v/>
      </c>
      <c r="V25" s="57" t="str">
        <f>IF(AND('Mapa final'!$AB$20="Alta",'Mapa final'!$AD$20="Moderado"),CONCATENATE("R10C",'Mapa final'!$R$20),"")</f>
        <v/>
      </c>
      <c r="W25" s="58" t="str">
        <f>IF(AND('Mapa final'!$AB$21="Alta",'Mapa final'!$AD$21="Moderado"),CONCATENATE("R10C",'Mapa final'!$R$21),"")</f>
        <v/>
      </c>
      <c r="X25" s="58" t="str">
        <f>IF(AND('Mapa final'!$AB$22="Alta",'Mapa final'!$AD$22="Moderado"),CONCATENATE("R10C",'Mapa final'!$R$22),"")</f>
        <v/>
      </c>
      <c r="Y25" s="58" t="str">
        <f>IF(AND('Mapa final'!$AB$23="Alta",'Mapa final'!$AD$23="Moderado"),CONCATENATE("R10C",'Mapa final'!$R$23),"")</f>
        <v/>
      </c>
      <c r="Z25" s="58" t="str">
        <f>IF(AND('Mapa final'!$AB$24="Alta",'Mapa final'!$AD$24="Moderado"),CONCATENATE("R10C",'Mapa final'!$R$24),"")</f>
        <v/>
      </c>
      <c r="AA25" s="59" t="str">
        <f>IF(AND('Mapa final'!$AB$25="Alta",'Mapa final'!$AD$25="Moderado"),CONCATENATE("R10C",'Mapa final'!$R$25),"")</f>
        <v/>
      </c>
      <c r="AB25" s="57" t="str">
        <f>IF(AND('Mapa final'!$AB$20="Alta",'Mapa final'!$AD$20="Mayor"),CONCATENATE("R10C",'Mapa final'!$R$20),"")</f>
        <v/>
      </c>
      <c r="AC25" s="58" t="str">
        <f>IF(AND('Mapa final'!$AB$21="Alta",'Mapa final'!$AD$21="Mayor"),CONCATENATE("R10C",'Mapa final'!$R$21),"")</f>
        <v/>
      </c>
      <c r="AD25" s="58" t="str">
        <f>IF(AND('Mapa final'!$AB$22="Alta",'Mapa final'!$AD$22="Mayor"),CONCATENATE("R10C",'Mapa final'!$R$22),"")</f>
        <v/>
      </c>
      <c r="AE25" s="58" t="str">
        <f>IF(AND('Mapa final'!$AB$23="Alta",'Mapa final'!$AD$23="Mayor"),CONCATENATE("R10C",'Mapa final'!$R$23),"")</f>
        <v/>
      </c>
      <c r="AF25" s="58" t="str">
        <f>IF(AND('Mapa final'!$AB$24="Alta",'Mapa final'!$AD$24="Mayor"),CONCATENATE("R10C",'Mapa final'!$R$24),"")</f>
        <v/>
      </c>
      <c r="AG25" s="59" t="str">
        <f>IF(AND('Mapa final'!$AB$25="Alta",'Mapa final'!$AD$25="Mayor"),CONCATENATE("R10C",'Mapa final'!$R$25),"")</f>
        <v/>
      </c>
      <c r="AH25" s="60" t="str">
        <f>IF(AND('Mapa final'!$AB$20="Alta",'Mapa final'!$AD$20="Catastrófico"),CONCATENATE("R10C",'Mapa final'!$R$20),"")</f>
        <v/>
      </c>
      <c r="AI25" s="61" t="str">
        <f>IF(AND('Mapa final'!$AB$21="Alta",'Mapa final'!$AD$21="Catastrófico"),CONCATENATE("R10C",'Mapa final'!$R$21),"")</f>
        <v/>
      </c>
      <c r="AJ25" s="61" t="str">
        <f>IF(AND('Mapa final'!$AB$22="Alta",'Mapa final'!$AD$22="Catastrófico"),CONCATENATE("R10C",'Mapa final'!$R$22),"")</f>
        <v/>
      </c>
      <c r="AK25" s="61" t="str">
        <f>IF(AND('Mapa final'!$AB$23="Alta",'Mapa final'!$AD$23="Catastrófico"),CONCATENATE("R10C",'Mapa final'!$R$23),"")</f>
        <v/>
      </c>
      <c r="AL25" s="61" t="str">
        <f>IF(AND('Mapa final'!$AB$24="Alta",'Mapa final'!$AD$24="Catastrófico"),CONCATENATE("R10C",'Mapa final'!$R$24),"")</f>
        <v/>
      </c>
      <c r="AM25" s="62" t="str">
        <f>IF(AND('Mapa final'!$AB$25="Alta",'Mapa final'!$AD$25="Catastrófico"),CONCATENATE("R10C",'Mapa final'!$R$25),"")</f>
        <v/>
      </c>
      <c r="AN25" s="82"/>
      <c r="AO25" s="386"/>
      <c r="AP25" s="387"/>
      <c r="AQ25" s="387"/>
      <c r="AR25" s="387"/>
      <c r="AS25" s="387"/>
      <c r="AT25" s="388"/>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332"/>
      <c r="C26" s="332"/>
      <c r="D26" s="333"/>
      <c r="E26" s="370" t="s">
        <v>109</v>
      </c>
      <c r="F26" s="371"/>
      <c r="G26" s="371"/>
      <c r="H26" s="371"/>
      <c r="I26" s="372"/>
      <c r="J26" s="63" t="str">
        <f>IF(AND('Mapa final'!$AB$11="Media",'Mapa final'!$AD$11="Leve"),CONCATENATE("R1C",'Mapa final'!$R$11),"")</f>
        <v>R1C1</v>
      </c>
      <c r="K26" s="64" t="e">
        <f>IF(AND('Mapa final'!#REF!="Media",'Mapa final'!#REF!="Leve"),CONCATENATE("R1C",'Mapa final'!#REF!),"")</f>
        <v>#REF!</v>
      </c>
      <c r="L26" s="64" t="e">
        <f>IF(AND('Mapa final'!#REF!="Media",'Mapa final'!#REF!="Leve"),CONCATENATE("R1C",'Mapa final'!#REF!),"")</f>
        <v>#REF!</v>
      </c>
      <c r="M26" s="64" t="e">
        <f>IF(AND('Mapa final'!#REF!="Media",'Mapa final'!#REF!="Leve"),CONCATENATE("R1C",'Mapa final'!#REF!),"")</f>
        <v>#REF!</v>
      </c>
      <c r="N26" s="64" t="e">
        <f>IF(AND('Mapa final'!#REF!="Media",'Mapa final'!#REF!="Leve"),CONCATENATE("R1C",'Mapa final'!#REF!),"")</f>
        <v>#REF!</v>
      </c>
      <c r="O26" s="65" t="e">
        <f>IF(AND('Mapa final'!#REF!="Media",'Mapa final'!#REF!="Leve"),CONCATENATE("R1C",'Mapa final'!#REF!),"")</f>
        <v>#REF!</v>
      </c>
      <c r="P26" s="63" t="str">
        <f>IF(AND('Mapa final'!$AB$11="Media",'Mapa final'!$AD$11="Menor"),CONCATENATE("R1C",'Mapa final'!$R$11),"")</f>
        <v/>
      </c>
      <c r="Q26" s="64" t="e">
        <f>IF(AND('Mapa final'!#REF!="Media",'Mapa final'!#REF!="Menor"),CONCATENATE("R1C",'Mapa final'!#REF!),"")</f>
        <v>#REF!</v>
      </c>
      <c r="R26" s="64" t="e">
        <f>IF(AND('Mapa final'!#REF!="Media",'Mapa final'!#REF!="Menor"),CONCATENATE("R1C",'Mapa final'!#REF!),"")</f>
        <v>#REF!</v>
      </c>
      <c r="S26" s="64" t="e">
        <f>IF(AND('Mapa final'!#REF!="Media",'Mapa final'!#REF!="Menor"),CONCATENATE("R1C",'Mapa final'!#REF!),"")</f>
        <v>#REF!</v>
      </c>
      <c r="T26" s="64" t="e">
        <f>IF(AND('Mapa final'!#REF!="Media",'Mapa final'!#REF!="Menor"),CONCATENATE("R1C",'Mapa final'!#REF!),"")</f>
        <v>#REF!</v>
      </c>
      <c r="U26" s="65" t="e">
        <f>IF(AND('Mapa final'!#REF!="Media",'Mapa final'!#REF!="Menor"),CONCATENATE("R1C",'Mapa final'!#REF!),"")</f>
        <v>#REF!</v>
      </c>
      <c r="V26" s="63" t="str">
        <f>IF(AND('Mapa final'!$AB$11="Media",'Mapa final'!$AD$11="Moderado"),CONCATENATE("R1C",'Mapa final'!$R$11),"")</f>
        <v/>
      </c>
      <c r="W26" s="64" t="e">
        <f>IF(AND('Mapa final'!#REF!="Media",'Mapa final'!#REF!="Moderado"),CONCATENATE("R1C",'Mapa final'!#REF!),"")</f>
        <v>#REF!</v>
      </c>
      <c r="X26" s="64" t="e">
        <f>IF(AND('Mapa final'!#REF!="Media",'Mapa final'!#REF!="Moderado"),CONCATENATE("R1C",'Mapa final'!#REF!),"")</f>
        <v>#REF!</v>
      </c>
      <c r="Y26" s="64" t="e">
        <f>IF(AND('Mapa final'!#REF!="Media",'Mapa final'!#REF!="Moderado"),CONCATENATE("R1C",'Mapa final'!#REF!),"")</f>
        <v>#REF!</v>
      </c>
      <c r="Z26" s="64" t="e">
        <f>IF(AND('Mapa final'!#REF!="Media",'Mapa final'!#REF!="Moderado"),CONCATENATE("R1C",'Mapa final'!#REF!),"")</f>
        <v>#REF!</v>
      </c>
      <c r="AA26" s="65" t="e">
        <f>IF(AND('Mapa final'!#REF!="Media",'Mapa final'!#REF!="Moderado"),CONCATENATE("R1C",'Mapa final'!#REF!),"")</f>
        <v>#REF!</v>
      </c>
      <c r="AB26" s="45" t="str">
        <f>IF(AND('Mapa final'!$AB$11="Media",'Mapa final'!$AD$11="Mayor"),CONCATENATE("R1C",'Mapa final'!$R$11),"")</f>
        <v/>
      </c>
      <c r="AC26" s="46" t="e">
        <f>IF(AND('Mapa final'!#REF!="Media",'Mapa final'!#REF!="Mayor"),CONCATENATE("R1C",'Mapa final'!#REF!),"")</f>
        <v>#REF!</v>
      </c>
      <c r="AD26" s="46" t="e">
        <f>IF(AND('Mapa final'!#REF!="Media",'Mapa final'!#REF!="Mayor"),CONCATENATE("R1C",'Mapa final'!#REF!),"")</f>
        <v>#REF!</v>
      </c>
      <c r="AE26" s="46" t="e">
        <f>IF(AND('Mapa final'!#REF!="Media",'Mapa final'!#REF!="Mayor"),CONCATENATE("R1C",'Mapa final'!#REF!),"")</f>
        <v>#REF!</v>
      </c>
      <c r="AF26" s="46" t="e">
        <f>IF(AND('Mapa final'!#REF!="Media",'Mapa final'!#REF!="Mayor"),CONCATENATE("R1C",'Mapa final'!#REF!),"")</f>
        <v>#REF!</v>
      </c>
      <c r="AG26" s="47" t="e">
        <f>IF(AND('Mapa final'!#REF!="Media",'Mapa final'!#REF!="Mayor"),CONCATENATE("R1C",'Mapa final'!#REF!),"")</f>
        <v>#REF!</v>
      </c>
      <c r="AH26" s="48" t="str">
        <f>IF(AND('Mapa final'!$AB$11="Media",'Mapa final'!$AD$11="Catastrófico"),CONCATENATE("R1C",'Mapa final'!$R$11),"")</f>
        <v/>
      </c>
      <c r="AI26" s="49" t="e">
        <f>IF(AND('Mapa final'!#REF!="Media",'Mapa final'!#REF!="Catastrófico"),CONCATENATE("R1C",'Mapa final'!#REF!),"")</f>
        <v>#REF!</v>
      </c>
      <c r="AJ26" s="49" t="e">
        <f>IF(AND('Mapa final'!#REF!="Media",'Mapa final'!#REF!="Catastrófico"),CONCATENATE("R1C",'Mapa final'!#REF!),"")</f>
        <v>#REF!</v>
      </c>
      <c r="AK26" s="49" t="e">
        <f>IF(AND('Mapa final'!#REF!="Media",'Mapa final'!#REF!="Catastrófico"),CONCATENATE("R1C",'Mapa final'!#REF!),"")</f>
        <v>#REF!</v>
      </c>
      <c r="AL26" s="49" t="e">
        <f>IF(AND('Mapa final'!#REF!="Media",'Mapa final'!#REF!="Catastrófico"),CONCATENATE("R1C",'Mapa final'!#REF!),"")</f>
        <v>#REF!</v>
      </c>
      <c r="AM26" s="50" t="e">
        <f>IF(AND('Mapa final'!#REF!="Media",'Mapa final'!#REF!="Catastrófico"),CONCATENATE("R1C",'Mapa final'!#REF!),"")</f>
        <v>#REF!</v>
      </c>
      <c r="AN26" s="82"/>
      <c r="AO26" s="410" t="s">
        <v>78</v>
      </c>
      <c r="AP26" s="411"/>
      <c r="AQ26" s="411"/>
      <c r="AR26" s="411"/>
      <c r="AS26" s="411"/>
      <c r="AT26" s="41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332"/>
      <c r="C27" s="332"/>
      <c r="D27" s="333"/>
      <c r="E27" s="389"/>
      <c r="F27" s="374"/>
      <c r="G27" s="374"/>
      <c r="H27" s="374"/>
      <c r="I27" s="375"/>
      <c r="J27" s="66" t="str">
        <f>IF(AND('Mapa final'!$AB$12="Media",'Mapa final'!$AD$12="Leve"),CONCATENATE("R2C",'Mapa final'!$R$12),"")</f>
        <v/>
      </c>
      <c r="K27" s="67" t="e">
        <f>IF(AND('Mapa final'!#REF!="Media",'Mapa final'!#REF!="Leve"),CONCATENATE("R2C",'Mapa final'!#REF!),"")</f>
        <v>#REF!</v>
      </c>
      <c r="L27" s="67" t="e">
        <f>IF(AND('Mapa final'!#REF!="Media",'Mapa final'!#REF!="Leve"),CONCATENATE("R2C",'Mapa final'!#REF!),"")</f>
        <v>#REF!</v>
      </c>
      <c r="M27" s="67" t="e">
        <f>IF(AND('Mapa final'!#REF!="Media",'Mapa final'!#REF!="Leve"),CONCATENATE("R2C",'Mapa final'!#REF!),"")</f>
        <v>#REF!</v>
      </c>
      <c r="N27" s="67" t="e">
        <f>IF(AND('Mapa final'!#REF!="Media",'Mapa final'!#REF!="Leve"),CONCATENATE("R2C",'Mapa final'!#REF!),"")</f>
        <v>#REF!</v>
      </c>
      <c r="O27" s="68" t="e">
        <f>IF(AND('Mapa final'!#REF!="Media",'Mapa final'!#REF!="Leve"),CONCATENATE("R2C",'Mapa final'!#REF!),"")</f>
        <v>#REF!</v>
      </c>
      <c r="P27" s="66" t="str">
        <f>IF(AND('Mapa final'!$AB$12="Media",'Mapa final'!$AD$12="Menor"),CONCATENATE("R2C",'Mapa final'!$R$12),"")</f>
        <v/>
      </c>
      <c r="Q27" s="67" t="e">
        <f>IF(AND('Mapa final'!#REF!="Media",'Mapa final'!#REF!="Menor"),CONCATENATE("R2C",'Mapa final'!#REF!),"")</f>
        <v>#REF!</v>
      </c>
      <c r="R27" s="67" t="e">
        <f>IF(AND('Mapa final'!#REF!="Media",'Mapa final'!#REF!="Menor"),CONCATENATE("R2C",'Mapa final'!#REF!),"")</f>
        <v>#REF!</v>
      </c>
      <c r="S27" s="67" t="e">
        <f>IF(AND('Mapa final'!#REF!="Media",'Mapa final'!#REF!="Menor"),CONCATENATE("R2C",'Mapa final'!#REF!),"")</f>
        <v>#REF!</v>
      </c>
      <c r="T27" s="67" t="e">
        <f>IF(AND('Mapa final'!#REF!="Media",'Mapa final'!#REF!="Menor"),CONCATENATE("R2C",'Mapa final'!#REF!),"")</f>
        <v>#REF!</v>
      </c>
      <c r="U27" s="68" t="e">
        <f>IF(AND('Mapa final'!#REF!="Media",'Mapa final'!#REF!="Menor"),CONCATENATE("R2C",'Mapa final'!#REF!),"")</f>
        <v>#REF!</v>
      </c>
      <c r="V27" s="66" t="str">
        <f>IF(AND('Mapa final'!$AB$12="Media",'Mapa final'!$AD$12="Moderado"),CONCATENATE("R2C",'Mapa final'!$R$12),"")</f>
        <v/>
      </c>
      <c r="W27" s="67" t="e">
        <f>IF(AND('Mapa final'!#REF!="Media",'Mapa final'!#REF!="Moderado"),CONCATENATE("R2C",'Mapa final'!#REF!),"")</f>
        <v>#REF!</v>
      </c>
      <c r="X27" s="67" t="e">
        <f>IF(AND('Mapa final'!#REF!="Media",'Mapa final'!#REF!="Moderado"),CONCATENATE("R2C",'Mapa final'!#REF!),"")</f>
        <v>#REF!</v>
      </c>
      <c r="Y27" s="67" t="e">
        <f>IF(AND('Mapa final'!#REF!="Media",'Mapa final'!#REF!="Moderado"),CONCATENATE("R2C",'Mapa final'!#REF!),"")</f>
        <v>#REF!</v>
      </c>
      <c r="Z27" s="67" t="e">
        <f>IF(AND('Mapa final'!#REF!="Media",'Mapa final'!#REF!="Moderado"),CONCATENATE("R2C",'Mapa final'!#REF!),"")</f>
        <v>#REF!</v>
      </c>
      <c r="AA27" s="68" t="e">
        <f>IF(AND('Mapa final'!#REF!="Media",'Mapa final'!#REF!="Moderado"),CONCATENATE("R2C",'Mapa final'!#REF!),"")</f>
        <v>#REF!</v>
      </c>
      <c r="AB27" s="51" t="str">
        <f>IF(AND('Mapa final'!$AB$12="Media",'Mapa final'!$AD$12="Mayor"),CONCATENATE("R2C",'Mapa final'!$R$12),"")</f>
        <v/>
      </c>
      <c r="AC27" s="52" t="e">
        <f>IF(AND('Mapa final'!#REF!="Media",'Mapa final'!#REF!="Mayor"),CONCATENATE("R2C",'Mapa final'!#REF!),"")</f>
        <v>#REF!</v>
      </c>
      <c r="AD27" s="52" t="e">
        <f>IF(AND('Mapa final'!#REF!="Media",'Mapa final'!#REF!="Mayor"),CONCATENATE("R2C",'Mapa final'!#REF!),"")</f>
        <v>#REF!</v>
      </c>
      <c r="AE27" s="52" t="e">
        <f>IF(AND('Mapa final'!#REF!="Media",'Mapa final'!#REF!="Mayor"),CONCATENATE("R2C",'Mapa final'!#REF!),"")</f>
        <v>#REF!</v>
      </c>
      <c r="AF27" s="52" t="e">
        <f>IF(AND('Mapa final'!#REF!="Media",'Mapa final'!#REF!="Mayor"),CONCATENATE("R2C",'Mapa final'!#REF!),"")</f>
        <v>#REF!</v>
      </c>
      <c r="AG27" s="53" t="e">
        <f>IF(AND('Mapa final'!#REF!="Media",'Mapa final'!#REF!="Mayor"),CONCATENATE("R2C",'Mapa final'!#REF!),"")</f>
        <v>#REF!</v>
      </c>
      <c r="AH27" s="54" t="str">
        <f>IF(AND('Mapa final'!$AB$12="Media",'Mapa final'!$AD$12="Catastrófico"),CONCATENATE("R2C",'Mapa final'!$R$12),"")</f>
        <v/>
      </c>
      <c r="AI27" s="55" t="e">
        <f>IF(AND('Mapa final'!#REF!="Media",'Mapa final'!#REF!="Catastrófico"),CONCATENATE("R2C",'Mapa final'!#REF!),"")</f>
        <v>#REF!</v>
      </c>
      <c r="AJ27" s="55" t="e">
        <f>IF(AND('Mapa final'!#REF!="Media",'Mapa final'!#REF!="Catastrófico"),CONCATENATE("R2C",'Mapa final'!#REF!),"")</f>
        <v>#REF!</v>
      </c>
      <c r="AK27" s="55" t="e">
        <f>IF(AND('Mapa final'!#REF!="Media",'Mapa final'!#REF!="Catastrófico"),CONCATENATE("R2C",'Mapa final'!#REF!),"")</f>
        <v>#REF!</v>
      </c>
      <c r="AL27" s="55" t="e">
        <f>IF(AND('Mapa final'!#REF!="Media",'Mapa final'!#REF!="Catastrófico"),CONCATENATE("R2C",'Mapa final'!#REF!),"")</f>
        <v>#REF!</v>
      </c>
      <c r="AM27" s="56" t="e">
        <f>IF(AND('Mapa final'!#REF!="Media",'Mapa final'!#REF!="Catastrófico"),CONCATENATE("R2C",'Mapa final'!#REF!),"")</f>
        <v>#REF!</v>
      </c>
      <c r="AN27" s="82"/>
      <c r="AO27" s="413"/>
      <c r="AP27" s="414"/>
      <c r="AQ27" s="414"/>
      <c r="AR27" s="414"/>
      <c r="AS27" s="414"/>
      <c r="AT27" s="415"/>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332"/>
      <c r="C28" s="332"/>
      <c r="D28" s="333"/>
      <c r="E28" s="373"/>
      <c r="F28" s="374"/>
      <c r="G28" s="374"/>
      <c r="H28" s="374"/>
      <c r="I28" s="375"/>
      <c r="J28" s="66" t="e">
        <f>IF(AND('Mapa final'!#REF!="Media",'Mapa final'!#REF!="Leve"),CONCATENATE("R3C",'Mapa final'!#REF!),"")</f>
        <v>#REF!</v>
      </c>
      <c r="K28" s="67" t="e">
        <f>IF(AND('Mapa final'!#REF!="Media",'Mapa final'!#REF!="Leve"),CONCATENATE("R3C",'Mapa final'!#REF!),"")</f>
        <v>#REF!</v>
      </c>
      <c r="L28" s="67" t="e">
        <f>IF(AND('Mapa final'!#REF!="Media",'Mapa final'!#REF!="Leve"),CONCATENATE("R3C",'Mapa final'!#REF!),"")</f>
        <v>#REF!</v>
      </c>
      <c r="M28" s="67" t="e">
        <f>IF(AND('Mapa final'!#REF!="Media",'Mapa final'!#REF!="Leve"),CONCATENATE("R3C",'Mapa final'!#REF!),"")</f>
        <v>#REF!</v>
      </c>
      <c r="N28" s="67" t="e">
        <f>IF(AND('Mapa final'!#REF!="Media",'Mapa final'!#REF!="Leve"),CONCATENATE("R3C",'Mapa final'!#REF!),"")</f>
        <v>#REF!</v>
      </c>
      <c r="O28" s="68" t="e">
        <f>IF(AND('Mapa final'!#REF!="Media",'Mapa final'!#REF!="Leve"),CONCATENATE("R3C",'Mapa final'!#REF!),"")</f>
        <v>#REF!</v>
      </c>
      <c r="P28" s="66" t="e">
        <f>IF(AND('Mapa final'!#REF!="Media",'Mapa final'!#REF!="Menor"),CONCATENATE("R3C",'Mapa final'!#REF!),"")</f>
        <v>#REF!</v>
      </c>
      <c r="Q28" s="67" t="e">
        <f>IF(AND('Mapa final'!#REF!="Media",'Mapa final'!#REF!="Menor"),CONCATENATE("R3C",'Mapa final'!#REF!),"")</f>
        <v>#REF!</v>
      </c>
      <c r="R28" s="67" t="e">
        <f>IF(AND('Mapa final'!#REF!="Media",'Mapa final'!#REF!="Menor"),CONCATENATE("R3C",'Mapa final'!#REF!),"")</f>
        <v>#REF!</v>
      </c>
      <c r="S28" s="67" t="e">
        <f>IF(AND('Mapa final'!#REF!="Media",'Mapa final'!#REF!="Menor"),CONCATENATE("R3C",'Mapa final'!#REF!),"")</f>
        <v>#REF!</v>
      </c>
      <c r="T28" s="67" t="e">
        <f>IF(AND('Mapa final'!#REF!="Media",'Mapa final'!#REF!="Menor"),CONCATENATE("R3C",'Mapa final'!#REF!),"")</f>
        <v>#REF!</v>
      </c>
      <c r="U28" s="68" t="e">
        <f>IF(AND('Mapa final'!#REF!="Media",'Mapa final'!#REF!="Menor"),CONCATENATE("R3C",'Mapa final'!#REF!),"")</f>
        <v>#REF!</v>
      </c>
      <c r="V28" s="66" t="e">
        <f>IF(AND('Mapa final'!#REF!="Media",'Mapa final'!#REF!="Moderado"),CONCATENATE("R3C",'Mapa final'!#REF!),"")</f>
        <v>#REF!</v>
      </c>
      <c r="W28" s="67" t="e">
        <f>IF(AND('Mapa final'!#REF!="Media",'Mapa final'!#REF!="Moderado"),CONCATENATE("R3C",'Mapa final'!#REF!),"")</f>
        <v>#REF!</v>
      </c>
      <c r="X28" s="67" t="e">
        <f>IF(AND('Mapa final'!#REF!="Media",'Mapa final'!#REF!="Moderado"),CONCATENATE("R3C",'Mapa final'!#REF!),"")</f>
        <v>#REF!</v>
      </c>
      <c r="Y28" s="67" t="e">
        <f>IF(AND('Mapa final'!#REF!="Media",'Mapa final'!#REF!="Moderado"),CONCATENATE("R3C",'Mapa final'!#REF!),"")</f>
        <v>#REF!</v>
      </c>
      <c r="Z28" s="67" t="e">
        <f>IF(AND('Mapa final'!#REF!="Media",'Mapa final'!#REF!="Moderado"),CONCATENATE("R3C",'Mapa final'!#REF!),"")</f>
        <v>#REF!</v>
      </c>
      <c r="AA28" s="68" t="e">
        <f>IF(AND('Mapa final'!#REF!="Media",'Mapa final'!#REF!="Moderado"),CONCATENATE("R3C",'Mapa final'!#REF!),"")</f>
        <v>#REF!</v>
      </c>
      <c r="AB28" s="51" t="e">
        <f>IF(AND('Mapa final'!#REF!="Media",'Mapa final'!#REF!="Mayor"),CONCATENATE("R3C",'Mapa final'!#REF!),"")</f>
        <v>#REF!</v>
      </c>
      <c r="AC28" s="52" t="e">
        <f>IF(AND('Mapa final'!#REF!="Media",'Mapa final'!#REF!="Mayor"),CONCATENATE("R3C",'Mapa final'!#REF!),"")</f>
        <v>#REF!</v>
      </c>
      <c r="AD28" s="52" t="e">
        <f>IF(AND('Mapa final'!#REF!="Media",'Mapa final'!#REF!="Mayor"),CONCATENATE("R3C",'Mapa final'!#REF!),"")</f>
        <v>#REF!</v>
      </c>
      <c r="AE28" s="52" t="e">
        <f>IF(AND('Mapa final'!#REF!="Media",'Mapa final'!#REF!="Mayor"),CONCATENATE("R3C",'Mapa final'!#REF!),"")</f>
        <v>#REF!</v>
      </c>
      <c r="AF28" s="52" t="e">
        <f>IF(AND('Mapa final'!#REF!="Media",'Mapa final'!#REF!="Mayor"),CONCATENATE("R3C",'Mapa final'!#REF!),"")</f>
        <v>#REF!</v>
      </c>
      <c r="AG28" s="53" t="e">
        <f>IF(AND('Mapa final'!#REF!="Media",'Mapa final'!#REF!="Mayor"),CONCATENATE("R3C",'Mapa final'!#REF!),"")</f>
        <v>#REF!</v>
      </c>
      <c r="AH28" s="54" t="e">
        <f>IF(AND('Mapa final'!#REF!="Media",'Mapa final'!#REF!="Catastrófico"),CONCATENATE("R3C",'Mapa final'!#REF!),"")</f>
        <v>#REF!</v>
      </c>
      <c r="AI28" s="55" t="e">
        <f>IF(AND('Mapa final'!#REF!="Media",'Mapa final'!#REF!="Catastrófico"),CONCATENATE("R3C",'Mapa final'!#REF!),"")</f>
        <v>#REF!</v>
      </c>
      <c r="AJ28" s="55" t="e">
        <f>IF(AND('Mapa final'!#REF!="Media",'Mapa final'!#REF!="Catastrófico"),CONCATENATE("R3C",'Mapa final'!#REF!),"")</f>
        <v>#REF!</v>
      </c>
      <c r="AK28" s="55" t="e">
        <f>IF(AND('Mapa final'!#REF!="Media",'Mapa final'!#REF!="Catastrófico"),CONCATENATE("R3C",'Mapa final'!#REF!),"")</f>
        <v>#REF!</v>
      </c>
      <c r="AL28" s="55" t="e">
        <f>IF(AND('Mapa final'!#REF!="Media",'Mapa final'!#REF!="Catastrófico"),CONCATENATE("R3C",'Mapa final'!#REF!),"")</f>
        <v>#REF!</v>
      </c>
      <c r="AM28" s="56" t="e">
        <f>IF(AND('Mapa final'!#REF!="Media",'Mapa final'!#REF!="Catastrófico"),CONCATENATE("R3C",'Mapa final'!#REF!),"")</f>
        <v>#REF!</v>
      </c>
      <c r="AN28" s="82"/>
      <c r="AO28" s="413"/>
      <c r="AP28" s="414"/>
      <c r="AQ28" s="414"/>
      <c r="AR28" s="414"/>
      <c r="AS28" s="414"/>
      <c r="AT28" s="415"/>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332"/>
      <c r="C29" s="332"/>
      <c r="D29" s="333"/>
      <c r="E29" s="373"/>
      <c r="F29" s="374"/>
      <c r="G29" s="374"/>
      <c r="H29" s="374"/>
      <c r="I29" s="375"/>
      <c r="J29" s="66" t="e">
        <f>IF(AND('Mapa final'!#REF!="Media",'Mapa final'!#REF!="Leve"),CONCATENATE("R4C",'Mapa final'!#REF!),"")</f>
        <v>#REF!</v>
      </c>
      <c r="K29" s="67" t="e">
        <f>IF(AND('Mapa final'!#REF!="Media",'Mapa final'!#REF!="Leve"),CONCATENATE("R4C",'Mapa final'!#REF!),"")</f>
        <v>#REF!</v>
      </c>
      <c r="L29" s="67" t="e">
        <f>IF(AND('Mapa final'!#REF!="Media",'Mapa final'!#REF!="Leve"),CONCATENATE("R4C",'Mapa final'!#REF!),"")</f>
        <v>#REF!</v>
      </c>
      <c r="M29" s="67" t="e">
        <f>IF(AND('Mapa final'!#REF!="Media",'Mapa final'!#REF!="Leve"),CONCATENATE("R4C",'Mapa final'!#REF!),"")</f>
        <v>#REF!</v>
      </c>
      <c r="N29" s="67" t="e">
        <f>IF(AND('Mapa final'!#REF!="Media",'Mapa final'!#REF!="Leve"),CONCATENATE("R4C",'Mapa final'!#REF!),"")</f>
        <v>#REF!</v>
      </c>
      <c r="O29" s="68" t="e">
        <f>IF(AND('Mapa final'!#REF!="Media",'Mapa final'!#REF!="Leve"),CONCATENATE("R4C",'Mapa final'!#REF!),"")</f>
        <v>#REF!</v>
      </c>
      <c r="P29" s="66" t="e">
        <f>IF(AND('Mapa final'!#REF!="Media",'Mapa final'!#REF!="Menor"),CONCATENATE("R4C",'Mapa final'!#REF!),"")</f>
        <v>#REF!</v>
      </c>
      <c r="Q29" s="67" t="e">
        <f>IF(AND('Mapa final'!#REF!="Media",'Mapa final'!#REF!="Menor"),CONCATENATE("R4C",'Mapa final'!#REF!),"")</f>
        <v>#REF!</v>
      </c>
      <c r="R29" s="67" t="e">
        <f>IF(AND('Mapa final'!#REF!="Media",'Mapa final'!#REF!="Menor"),CONCATENATE("R4C",'Mapa final'!#REF!),"")</f>
        <v>#REF!</v>
      </c>
      <c r="S29" s="67" t="e">
        <f>IF(AND('Mapa final'!#REF!="Media",'Mapa final'!#REF!="Menor"),CONCATENATE("R4C",'Mapa final'!#REF!),"")</f>
        <v>#REF!</v>
      </c>
      <c r="T29" s="67" t="e">
        <f>IF(AND('Mapa final'!#REF!="Media",'Mapa final'!#REF!="Menor"),CONCATENATE("R4C",'Mapa final'!#REF!),"")</f>
        <v>#REF!</v>
      </c>
      <c r="U29" s="68" t="e">
        <f>IF(AND('Mapa final'!#REF!="Media",'Mapa final'!#REF!="Menor"),CONCATENATE("R4C",'Mapa final'!#REF!),"")</f>
        <v>#REF!</v>
      </c>
      <c r="V29" s="66" t="e">
        <f>IF(AND('Mapa final'!#REF!="Media",'Mapa final'!#REF!="Moderado"),CONCATENATE("R4C",'Mapa final'!#REF!),"")</f>
        <v>#REF!</v>
      </c>
      <c r="W29" s="67" t="e">
        <f>IF(AND('Mapa final'!#REF!="Media",'Mapa final'!#REF!="Moderado"),CONCATENATE("R4C",'Mapa final'!#REF!),"")</f>
        <v>#REF!</v>
      </c>
      <c r="X29" s="67" t="e">
        <f>IF(AND('Mapa final'!#REF!="Media",'Mapa final'!#REF!="Moderado"),CONCATENATE("R4C",'Mapa final'!#REF!),"")</f>
        <v>#REF!</v>
      </c>
      <c r="Y29" s="67" t="e">
        <f>IF(AND('Mapa final'!#REF!="Media",'Mapa final'!#REF!="Moderado"),CONCATENATE("R4C",'Mapa final'!#REF!),"")</f>
        <v>#REF!</v>
      </c>
      <c r="Z29" s="67" t="e">
        <f>IF(AND('Mapa final'!#REF!="Media",'Mapa final'!#REF!="Moderado"),CONCATENATE("R4C",'Mapa final'!#REF!),"")</f>
        <v>#REF!</v>
      </c>
      <c r="AA29" s="68" t="e">
        <f>IF(AND('Mapa final'!#REF!="Media",'Mapa final'!#REF!="Moderado"),CONCATENATE("R4C",'Mapa final'!#REF!),"")</f>
        <v>#REF!</v>
      </c>
      <c r="AB29" s="51" t="e">
        <f>IF(AND('Mapa final'!#REF!="Media",'Mapa final'!#REF!="Mayor"),CONCATENATE("R4C",'Mapa final'!#REF!),"")</f>
        <v>#REF!</v>
      </c>
      <c r="AC29" s="52" t="e">
        <f>IF(AND('Mapa final'!#REF!="Media",'Mapa final'!#REF!="Mayor"),CONCATENATE("R4C",'Mapa final'!#REF!),"")</f>
        <v>#REF!</v>
      </c>
      <c r="AD29" s="52" t="e">
        <f>IF(AND('Mapa final'!#REF!="Media",'Mapa final'!#REF!="Mayor"),CONCATENATE("R4C",'Mapa final'!#REF!),"")</f>
        <v>#REF!</v>
      </c>
      <c r="AE29" s="52" t="e">
        <f>IF(AND('Mapa final'!#REF!="Media",'Mapa final'!#REF!="Mayor"),CONCATENATE("R4C",'Mapa final'!#REF!),"")</f>
        <v>#REF!</v>
      </c>
      <c r="AF29" s="52" t="e">
        <f>IF(AND('Mapa final'!#REF!="Media",'Mapa final'!#REF!="Mayor"),CONCATENATE("R4C",'Mapa final'!#REF!),"")</f>
        <v>#REF!</v>
      </c>
      <c r="AG29" s="53" t="e">
        <f>IF(AND('Mapa final'!#REF!="Media",'Mapa final'!#REF!="Mayor"),CONCATENATE("R4C",'Mapa final'!#REF!),"")</f>
        <v>#REF!</v>
      </c>
      <c r="AH29" s="54" t="e">
        <f>IF(AND('Mapa final'!#REF!="Media",'Mapa final'!#REF!="Catastrófico"),CONCATENATE("R4C",'Mapa final'!#REF!),"")</f>
        <v>#REF!</v>
      </c>
      <c r="AI29" s="55" t="e">
        <f>IF(AND('Mapa final'!#REF!="Media",'Mapa final'!#REF!="Catastrófico"),CONCATENATE("R4C",'Mapa final'!#REF!),"")</f>
        <v>#REF!</v>
      </c>
      <c r="AJ29" s="55" t="e">
        <f>IF(AND('Mapa final'!#REF!="Media",'Mapa final'!#REF!="Catastrófico"),CONCATENATE("R4C",'Mapa final'!#REF!),"")</f>
        <v>#REF!</v>
      </c>
      <c r="AK29" s="55" t="e">
        <f>IF(AND('Mapa final'!#REF!="Media",'Mapa final'!#REF!="Catastrófico"),CONCATENATE("R4C",'Mapa final'!#REF!),"")</f>
        <v>#REF!</v>
      </c>
      <c r="AL29" s="55" t="e">
        <f>IF(AND('Mapa final'!#REF!="Media",'Mapa final'!#REF!="Catastrófico"),CONCATENATE("R4C",'Mapa final'!#REF!),"")</f>
        <v>#REF!</v>
      </c>
      <c r="AM29" s="56" t="e">
        <f>IF(AND('Mapa final'!#REF!="Media",'Mapa final'!#REF!="Catastrófico"),CONCATENATE("R4C",'Mapa final'!#REF!),"")</f>
        <v>#REF!</v>
      </c>
      <c r="AN29" s="82"/>
      <c r="AO29" s="413"/>
      <c r="AP29" s="414"/>
      <c r="AQ29" s="414"/>
      <c r="AR29" s="414"/>
      <c r="AS29" s="414"/>
      <c r="AT29" s="415"/>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332"/>
      <c r="C30" s="332"/>
      <c r="D30" s="333"/>
      <c r="E30" s="373"/>
      <c r="F30" s="374"/>
      <c r="G30" s="374"/>
      <c r="H30" s="374"/>
      <c r="I30" s="375"/>
      <c r="J30" s="66" t="str">
        <f>IF(AND('Mapa final'!$AB$13="Media",'Mapa final'!$AD$13="Leve"),CONCATENATE("R5C",'Mapa final'!$R$13),"")</f>
        <v/>
      </c>
      <c r="K30" s="67" t="e">
        <f>IF(AND('Mapa final'!#REF!="Media",'Mapa final'!#REF!="Leve"),CONCATENATE("R5C",'Mapa final'!#REF!),"")</f>
        <v>#REF!</v>
      </c>
      <c r="L30" s="67" t="e">
        <f>IF(AND('Mapa final'!#REF!="Media",'Mapa final'!#REF!="Leve"),CONCATENATE("R5C",'Mapa final'!#REF!),"")</f>
        <v>#REF!</v>
      </c>
      <c r="M30" s="67" t="e">
        <f>IF(AND('Mapa final'!#REF!="Media",'Mapa final'!#REF!="Leve"),CONCATENATE("R5C",'Mapa final'!#REF!),"")</f>
        <v>#REF!</v>
      </c>
      <c r="N30" s="67" t="e">
        <f>IF(AND('Mapa final'!#REF!="Media",'Mapa final'!#REF!="Leve"),CONCATENATE("R5C",'Mapa final'!#REF!),"")</f>
        <v>#REF!</v>
      </c>
      <c r="O30" s="68" t="e">
        <f>IF(AND('Mapa final'!#REF!="Media",'Mapa final'!#REF!="Leve"),CONCATENATE("R5C",'Mapa final'!#REF!),"")</f>
        <v>#REF!</v>
      </c>
      <c r="P30" s="66" t="str">
        <f>IF(AND('Mapa final'!$AB$13="Media",'Mapa final'!$AD$13="Menor"),CONCATENATE("R5C",'Mapa final'!$R$13),"")</f>
        <v/>
      </c>
      <c r="Q30" s="67" t="e">
        <f>IF(AND('Mapa final'!#REF!="Media",'Mapa final'!#REF!="Menor"),CONCATENATE("R5C",'Mapa final'!#REF!),"")</f>
        <v>#REF!</v>
      </c>
      <c r="R30" s="67" t="e">
        <f>IF(AND('Mapa final'!#REF!="Media",'Mapa final'!#REF!="Menor"),CONCATENATE("R5C",'Mapa final'!#REF!),"")</f>
        <v>#REF!</v>
      </c>
      <c r="S30" s="67" t="e">
        <f>IF(AND('Mapa final'!#REF!="Media",'Mapa final'!#REF!="Menor"),CONCATENATE("R5C",'Mapa final'!#REF!),"")</f>
        <v>#REF!</v>
      </c>
      <c r="T30" s="67" t="e">
        <f>IF(AND('Mapa final'!#REF!="Media",'Mapa final'!#REF!="Menor"),CONCATENATE("R5C",'Mapa final'!#REF!),"")</f>
        <v>#REF!</v>
      </c>
      <c r="U30" s="68" t="e">
        <f>IF(AND('Mapa final'!#REF!="Media",'Mapa final'!#REF!="Menor"),CONCATENATE("R5C",'Mapa final'!#REF!),"")</f>
        <v>#REF!</v>
      </c>
      <c r="V30" s="66" t="str">
        <f>IF(AND('Mapa final'!$AB$13="Media",'Mapa final'!$AD$13="Moderado"),CONCATENATE("R5C",'Mapa final'!$R$13),"")</f>
        <v/>
      </c>
      <c r="W30" s="67" t="e">
        <f>IF(AND('Mapa final'!#REF!="Media",'Mapa final'!#REF!="Moderado"),CONCATENATE("R5C",'Mapa final'!#REF!),"")</f>
        <v>#REF!</v>
      </c>
      <c r="X30" s="67" t="e">
        <f>IF(AND('Mapa final'!#REF!="Media",'Mapa final'!#REF!="Moderado"),CONCATENATE("R5C",'Mapa final'!#REF!),"")</f>
        <v>#REF!</v>
      </c>
      <c r="Y30" s="67" t="e">
        <f>IF(AND('Mapa final'!#REF!="Media",'Mapa final'!#REF!="Moderado"),CONCATENATE("R5C",'Mapa final'!#REF!),"")</f>
        <v>#REF!</v>
      </c>
      <c r="Z30" s="67" t="e">
        <f>IF(AND('Mapa final'!#REF!="Media",'Mapa final'!#REF!="Moderado"),CONCATENATE("R5C",'Mapa final'!#REF!),"")</f>
        <v>#REF!</v>
      </c>
      <c r="AA30" s="68" t="e">
        <f>IF(AND('Mapa final'!#REF!="Media",'Mapa final'!#REF!="Moderado"),CONCATENATE("R5C",'Mapa final'!#REF!),"")</f>
        <v>#REF!</v>
      </c>
      <c r="AB30" s="51" t="str">
        <f>IF(AND('Mapa final'!$AB$13="Media",'Mapa final'!$AD$13="Mayor"),CONCATENATE("R5C",'Mapa final'!$R$13),"")</f>
        <v/>
      </c>
      <c r="AC30" s="52" t="e">
        <f>IF(AND('Mapa final'!#REF!="Media",'Mapa final'!#REF!="Mayor"),CONCATENATE("R5C",'Mapa final'!#REF!),"")</f>
        <v>#REF!</v>
      </c>
      <c r="AD30" s="52" t="e">
        <f>IF(AND('Mapa final'!#REF!="Media",'Mapa final'!#REF!="Mayor"),CONCATENATE("R5C",'Mapa final'!#REF!),"")</f>
        <v>#REF!</v>
      </c>
      <c r="AE30" s="52" t="e">
        <f>IF(AND('Mapa final'!#REF!="Media",'Mapa final'!#REF!="Mayor"),CONCATENATE("R5C",'Mapa final'!#REF!),"")</f>
        <v>#REF!</v>
      </c>
      <c r="AF30" s="52" t="e">
        <f>IF(AND('Mapa final'!#REF!="Media",'Mapa final'!#REF!="Mayor"),CONCATENATE("R5C",'Mapa final'!#REF!),"")</f>
        <v>#REF!</v>
      </c>
      <c r="AG30" s="53" t="e">
        <f>IF(AND('Mapa final'!#REF!="Media",'Mapa final'!#REF!="Mayor"),CONCATENATE("R5C",'Mapa final'!#REF!),"")</f>
        <v>#REF!</v>
      </c>
      <c r="AH30" s="54" t="str">
        <f>IF(AND('Mapa final'!$AB$13="Media",'Mapa final'!$AD$13="Catastrófico"),CONCATENATE("R5C",'Mapa final'!$R$13),"")</f>
        <v/>
      </c>
      <c r="AI30" s="55" t="e">
        <f>IF(AND('Mapa final'!#REF!="Media",'Mapa final'!#REF!="Catastrófico"),CONCATENATE("R5C",'Mapa final'!#REF!),"")</f>
        <v>#REF!</v>
      </c>
      <c r="AJ30" s="55" t="e">
        <f>IF(AND('Mapa final'!#REF!="Media",'Mapa final'!#REF!="Catastrófico"),CONCATENATE("R5C",'Mapa final'!#REF!),"")</f>
        <v>#REF!</v>
      </c>
      <c r="AK30" s="55" t="e">
        <f>IF(AND('Mapa final'!#REF!="Media",'Mapa final'!#REF!="Catastrófico"),CONCATENATE("R5C",'Mapa final'!#REF!),"")</f>
        <v>#REF!</v>
      </c>
      <c r="AL30" s="55" t="e">
        <f>IF(AND('Mapa final'!#REF!="Media",'Mapa final'!#REF!="Catastrófico"),CONCATENATE("R5C",'Mapa final'!#REF!),"")</f>
        <v>#REF!</v>
      </c>
      <c r="AM30" s="56" t="e">
        <f>IF(AND('Mapa final'!#REF!="Media",'Mapa final'!#REF!="Catastrófico"),CONCATENATE("R5C",'Mapa final'!#REF!),"")</f>
        <v>#REF!</v>
      </c>
      <c r="AN30" s="82"/>
      <c r="AO30" s="413"/>
      <c r="AP30" s="414"/>
      <c r="AQ30" s="414"/>
      <c r="AR30" s="414"/>
      <c r="AS30" s="414"/>
      <c r="AT30" s="41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332"/>
      <c r="C31" s="332"/>
      <c r="D31" s="333"/>
      <c r="E31" s="373"/>
      <c r="F31" s="374"/>
      <c r="G31" s="374"/>
      <c r="H31" s="374"/>
      <c r="I31" s="375"/>
      <c r="J31" s="66" t="str">
        <f>IF(AND('Mapa final'!$AB$14="Media",'Mapa final'!$AD$14="Leve"),CONCATENATE("R6C",'Mapa final'!$R$14),"")</f>
        <v/>
      </c>
      <c r="K31" s="67" t="e">
        <f>IF(AND('Mapa final'!#REF!="Media",'Mapa final'!#REF!="Leve"),CONCATENATE("R6C",'Mapa final'!#REF!),"")</f>
        <v>#REF!</v>
      </c>
      <c r="L31" s="67" t="e">
        <f>IF(AND('Mapa final'!#REF!="Media",'Mapa final'!#REF!="Leve"),CONCATENATE("R6C",'Mapa final'!#REF!),"")</f>
        <v>#REF!</v>
      </c>
      <c r="M31" s="67" t="e">
        <f>IF(AND('Mapa final'!#REF!="Media",'Mapa final'!#REF!="Leve"),CONCATENATE("R6C",'Mapa final'!#REF!),"")</f>
        <v>#REF!</v>
      </c>
      <c r="N31" s="67" t="e">
        <f>IF(AND('Mapa final'!#REF!="Media",'Mapa final'!#REF!="Leve"),CONCATENATE("R6C",'Mapa final'!#REF!),"")</f>
        <v>#REF!</v>
      </c>
      <c r="O31" s="68" t="e">
        <f>IF(AND('Mapa final'!#REF!="Media",'Mapa final'!#REF!="Leve"),CONCATENATE("R6C",'Mapa final'!#REF!),"")</f>
        <v>#REF!</v>
      </c>
      <c r="P31" s="66" t="str">
        <f>IF(AND('Mapa final'!$AB$14="Media",'Mapa final'!$AD$14="Menor"),CONCATENATE("R6C",'Mapa final'!$R$14),"")</f>
        <v/>
      </c>
      <c r="Q31" s="67" t="e">
        <f>IF(AND('Mapa final'!#REF!="Media",'Mapa final'!#REF!="Menor"),CONCATENATE("R6C",'Mapa final'!#REF!),"")</f>
        <v>#REF!</v>
      </c>
      <c r="R31" s="67" t="e">
        <f>IF(AND('Mapa final'!#REF!="Media",'Mapa final'!#REF!="Menor"),CONCATENATE("R6C",'Mapa final'!#REF!),"")</f>
        <v>#REF!</v>
      </c>
      <c r="S31" s="67" t="e">
        <f>IF(AND('Mapa final'!#REF!="Media",'Mapa final'!#REF!="Menor"),CONCATENATE("R6C",'Mapa final'!#REF!),"")</f>
        <v>#REF!</v>
      </c>
      <c r="T31" s="67" t="e">
        <f>IF(AND('Mapa final'!#REF!="Media",'Mapa final'!#REF!="Menor"),CONCATENATE("R6C",'Mapa final'!#REF!),"")</f>
        <v>#REF!</v>
      </c>
      <c r="U31" s="68" t="e">
        <f>IF(AND('Mapa final'!#REF!="Media",'Mapa final'!#REF!="Menor"),CONCATENATE("R6C",'Mapa final'!#REF!),"")</f>
        <v>#REF!</v>
      </c>
      <c r="V31" s="66" t="str">
        <f>IF(AND('Mapa final'!$AB$14="Media",'Mapa final'!$AD$14="Moderado"),CONCATENATE("R6C",'Mapa final'!$R$14),"")</f>
        <v>R6C1</v>
      </c>
      <c r="W31" s="67" t="e">
        <f>IF(AND('Mapa final'!#REF!="Media",'Mapa final'!#REF!="Moderado"),CONCATENATE("R6C",'Mapa final'!#REF!),"")</f>
        <v>#REF!</v>
      </c>
      <c r="X31" s="67" t="e">
        <f>IF(AND('Mapa final'!#REF!="Media",'Mapa final'!#REF!="Moderado"),CONCATENATE("R6C",'Mapa final'!#REF!),"")</f>
        <v>#REF!</v>
      </c>
      <c r="Y31" s="67" t="e">
        <f>IF(AND('Mapa final'!#REF!="Media",'Mapa final'!#REF!="Moderado"),CONCATENATE("R6C",'Mapa final'!#REF!),"")</f>
        <v>#REF!</v>
      </c>
      <c r="Z31" s="67" t="e">
        <f>IF(AND('Mapa final'!#REF!="Media",'Mapa final'!#REF!="Moderado"),CONCATENATE("R6C",'Mapa final'!#REF!),"")</f>
        <v>#REF!</v>
      </c>
      <c r="AA31" s="68" t="e">
        <f>IF(AND('Mapa final'!#REF!="Media",'Mapa final'!#REF!="Moderado"),CONCATENATE("R6C",'Mapa final'!#REF!),"")</f>
        <v>#REF!</v>
      </c>
      <c r="AB31" s="51" t="str">
        <f>IF(AND('Mapa final'!$AB$14="Media",'Mapa final'!$AD$14="Mayor"),CONCATENATE("R6C",'Mapa final'!$R$14),"")</f>
        <v/>
      </c>
      <c r="AC31" s="52" t="e">
        <f>IF(AND('Mapa final'!#REF!="Media",'Mapa final'!#REF!="Mayor"),CONCATENATE("R6C",'Mapa final'!#REF!),"")</f>
        <v>#REF!</v>
      </c>
      <c r="AD31" s="52" t="e">
        <f>IF(AND('Mapa final'!#REF!="Media",'Mapa final'!#REF!="Mayor"),CONCATENATE("R6C",'Mapa final'!#REF!),"")</f>
        <v>#REF!</v>
      </c>
      <c r="AE31" s="52" t="e">
        <f>IF(AND('Mapa final'!#REF!="Media",'Mapa final'!#REF!="Mayor"),CONCATENATE("R6C",'Mapa final'!#REF!),"")</f>
        <v>#REF!</v>
      </c>
      <c r="AF31" s="52" t="e">
        <f>IF(AND('Mapa final'!#REF!="Media",'Mapa final'!#REF!="Mayor"),CONCATENATE("R6C",'Mapa final'!#REF!),"")</f>
        <v>#REF!</v>
      </c>
      <c r="AG31" s="53" t="e">
        <f>IF(AND('Mapa final'!#REF!="Media",'Mapa final'!#REF!="Mayor"),CONCATENATE("R6C",'Mapa final'!#REF!),"")</f>
        <v>#REF!</v>
      </c>
      <c r="AH31" s="54" t="str">
        <f>IF(AND('Mapa final'!$AB$14="Media",'Mapa final'!$AD$14="Catastrófico"),CONCATENATE("R6C",'Mapa final'!$R$14),"")</f>
        <v/>
      </c>
      <c r="AI31" s="55" t="e">
        <f>IF(AND('Mapa final'!#REF!="Media",'Mapa final'!#REF!="Catastrófico"),CONCATENATE("R6C",'Mapa final'!#REF!),"")</f>
        <v>#REF!</v>
      </c>
      <c r="AJ31" s="55" t="e">
        <f>IF(AND('Mapa final'!#REF!="Media",'Mapa final'!#REF!="Catastrófico"),CONCATENATE("R6C",'Mapa final'!#REF!),"")</f>
        <v>#REF!</v>
      </c>
      <c r="AK31" s="55" t="e">
        <f>IF(AND('Mapa final'!#REF!="Media",'Mapa final'!#REF!="Catastrófico"),CONCATENATE("R6C",'Mapa final'!#REF!),"")</f>
        <v>#REF!</v>
      </c>
      <c r="AL31" s="55" t="e">
        <f>IF(AND('Mapa final'!#REF!="Media",'Mapa final'!#REF!="Catastrófico"),CONCATENATE("R6C",'Mapa final'!#REF!),"")</f>
        <v>#REF!</v>
      </c>
      <c r="AM31" s="56" t="e">
        <f>IF(AND('Mapa final'!#REF!="Media",'Mapa final'!#REF!="Catastrófico"),CONCATENATE("R6C",'Mapa final'!#REF!),"")</f>
        <v>#REF!</v>
      </c>
      <c r="AN31" s="82"/>
      <c r="AO31" s="413"/>
      <c r="AP31" s="414"/>
      <c r="AQ31" s="414"/>
      <c r="AR31" s="414"/>
      <c r="AS31" s="414"/>
      <c r="AT31" s="415"/>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332"/>
      <c r="C32" s="332"/>
      <c r="D32" s="333"/>
      <c r="E32" s="373"/>
      <c r="F32" s="374"/>
      <c r="G32" s="374"/>
      <c r="H32" s="374"/>
      <c r="I32" s="375"/>
      <c r="J32" s="66" t="e">
        <f>IF(AND('Mapa final'!#REF!="Media",'Mapa final'!#REF!="Leve"),CONCATENATE("R7C",'Mapa final'!#REF!),"")</f>
        <v>#REF!</v>
      </c>
      <c r="K32" s="67" t="e">
        <f>IF(AND('Mapa final'!#REF!="Media",'Mapa final'!#REF!="Leve"),CONCATENATE("R7C",'Mapa final'!#REF!),"")</f>
        <v>#REF!</v>
      </c>
      <c r="L32" s="67" t="e">
        <f>IF(AND('Mapa final'!#REF!="Media",'Mapa final'!#REF!="Leve"),CONCATENATE("R7C",'Mapa final'!#REF!),"")</f>
        <v>#REF!</v>
      </c>
      <c r="M32" s="67" t="e">
        <f>IF(AND('Mapa final'!#REF!="Media",'Mapa final'!#REF!="Leve"),CONCATENATE("R7C",'Mapa final'!#REF!),"")</f>
        <v>#REF!</v>
      </c>
      <c r="N32" s="67" t="e">
        <f>IF(AND('Mapa final'!#REF!="Media",'Mapa final'!#REF!="Leve"),CONCATENATE("R7C",'Mapa final'!#REF!),"")</f>
        <v>#REF!</v>
      </c>
      <c r="O32" s="68" t="e">
        <f>IF(AND('Mapa final'!#REF!="Media",'Mapa final'!#REF!="Leve"),CONCATENATE("R7C",'Mapa final'!#REF!),"")</f>
        <v>#REF!</v>
      </c>
      <c r="P32" s="66" t="e">
        <f>IF(AND('Mapa final'!#REF!="Media",'Mapa final'!#REF!="Menor"),CONCATENATE("R7C",'Mapa final'!#REF!),"")</f>
        <v>#REF!</v>
      </c>
      <c r="Q32" s="67" t="e">
        <f>IF(AND('Mapa final'!#REF!="Media",'Mapa final'!#REF!="Menor"),CONCATENATE("R7C",'Mapa final'!#REF!),"")</f>
        <v>#REF!</v>
      </c>
      <c r="R32" s="67" t="e">
        <f>IF(AND('Mapa final'!#REF!="Media",'Mapa final'!#REF!="Menor"),CONCATENATE("R7C",'Mapa final'!#REF!),"")</f>
        <v>#REF!</v>
      </c>
      <c r="S32" s="67" t="e">
        <f>IF(AND('Mapa final'!#REF!="Media",'Mapa final'!#REF!="Menor"),CONCATENATE("R7C",'Mapa final'!#REF!),"")</f>
        <v>#REF!</v>
      </c>
      <c r="T32" s="67" t="e">
        <f>IF(AND('Mapa final'!#REF!="Media",'Mapa final'!#REF!="Menor"),CONCATENATE("R7C",'Mapa final'!#REF!),"")</f>
        <v>#REF!</v>
      </c>
      <c r="U32" s="68" t="e">
        <f>IF(AND('Mapa final'!#REF!="Media",'Mapa final'!#REF!="Menor"),CONCATENATE("R7C",'Mapa final'!#REF!),"")</f>
        <v>#REF!</v>
      </c>
      <c r="V32" s="66" t="e">
        <f>IF(AND('Mapa final'!#REF!="Media",'Mapa final'!#REF!="Moderado"),CONCATENATE("R7C",'Mapa final'!#REF!),"")</f>
        <v>#REF!</v>
      </c>
      <c r="W32" s="67" t="e">
        <f>IF(AND('Mapa final'!#REF!="Media",'Mapa final'!#REF!="Moderado"),CONCATENATE("R7C",'Mapa final'!#REF!),"")</f>
        <v>#REF!</v>
      </c>
      <c r="X32" s="67" t="e">
        <f>IF(AND('Mapa final'!#REF!="Media",'Mapa final'!#REF!="Moderado"),CONCATENATE("R7C",'Mapa final'!#REF!),"")</f>
        <v>#REF!</v>
      </c>
      <c r="Y32" s="67" t="e">
        <f>IF(AND('Mapa final'!#REF!="Media",'Mapa final'!#REF!="Moderado"),CONCATENATE("R7C",'Mapa final'!#REF!),"")</f>
        <v>#REF!</v>
      </c>
      <c r="Z32" s="67" t="e">
        <f>IF(AND('Mapa final'!#REF!="Media",'Mapa final'!#REF!="Moderado"),CONCATENATE("R7C",'Mapa final'!#REF!),"")</f>
        <v>#REF!</v>
      </c>
      <c r="AA32" s="68" t="e">
        <f>IF(AND('Mapa final'!#REF!="Media",'Mapa final'!#REF!="Moderado"),CONCATENATE("R7C",'Mapa final'!#REF!),"")</f>
        <v>#REF!</v>
      </c>
      <c r="AB32" s="51" t="e">
        <f>IF(AND('Mapa final'!#REF!="Media",'Mapa final'!#REF!="Mayor"),CONCATENATE("R7C",'Mapa final'!#REF!),"")</f>
        <v>#REF!</v>
      </c>
      <c r="AC32" s="52" t="e">
        <f>IF(AND('Mapa final'!#REF!="Media",'Mapa final'!#REF!="Mayor"),CONCATENATE("R7C",'Mapa final'!#REF!),"")</f>
        <v>#REF!</v>
      </c>
      <c r="AD32" s="52" t="e">
        <f>IF(AND('Mapa final'!#REF!="Media",'Mapa final'!#REF!="Mayor"),CONCATENATE("R7C",'Mapa final'!#REF!),"")</f>
        <v>#REF!</v>
      </c>
      <c r="AE32" s="52" t="e">
        <f>IF(AND('Mapa final'!#REF!="Media",'Mapa final'!#REF!="Mayor"),CONCATENATE("R7C",'Mapa final'!#REF!),"")</f>
        <v>#REF!</v>
      </c>
      <c r="AF32" s="52" t="e">
        <f>IF(AND('Mapa final'!#REF!="Media",'Mapa final'!#REF!="Mayor"),CONCATENATE("R7C",'Mapa final'!#REF!),"")</f>
        <v>#REF!</v>
      </c>
      <c r="AG32" s="53" t="e">
        <f>IF(AND('Mapa final'!#REF!="Media",'Mapa final'!#REF!="Mayor"),CONCATENATE("R7C",'Mapa final'!#REF!),"")</f>
        <v>#REF!</v>
      </c>
      <c r="AH32" s="54" t="e">
        <f>IF(AND('Mapa final'!#REF!="Media",'Mapa final'!#REF!="Catastrófico"),CONCATENATE("R7C",'Mapa final'!#REF!),"")</f>
        <v>#REF!</v>
      </c>
      <c r="AI32" s="55" t="e">
        <f>IF(AND('Mapa final'!#REF!="Media",'Mapa final'!#REF!="Catastrófico"),CONCATENATE("R7C",'Mapa final'!#REF!),"")</f>
        <v>#REF!</v>
      </c>
      <c r="AJ32" s="55" t="e">
        <f>IF(AND('Mapa final'!#REF!="Media",'Mapa final'!#REF!="Catastrófico"),CONCATENATE("R7C",'Mapa final'!#REF!),"")</f>
        <v>#REF!</v>
      </c>
      <c r="AK32" s="55" t="e">
        <f>IF(AND('Mapa final'!#REF!="Media",'Mapa final'!#REF!="Catastrófico"),CONCATENATE("R7C",'Mapa final'!#REF!),"")</f>
        <v>#REF!</v>
      </c>
      <c r="AL32" s="55" t="e">
        <f>IF(AND('Mapa final'!#REF!="Media",'Mapa final'!#REF!="Catastrófico"),CONCATENATE("R7C",'Mapa final'!#REF!),"")</f>
        <v>#REF!</v>
      </c>
      <c r="AM32" s="56" t="e">
        <f>IF(AND('Mapa final'!#REF!="Media",'Mapa final'!#REF!="Catastrófico"),CONCATENATE("R7C",'Mapa final'!#REF!),"")</f>
        <v>#REF!</v>
      </c>
      <c r="AN32" s="82"/>
      <c r="AO32" s="413"/>
      <c r="AP32" s="414"/>
      <c r="AQ32" s="414"/>
      <c r="AR32" s="414"/>
      <c r="AS32" s="414"/>
      <c r="AT32" s="415"/>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332"/>
      <c r="C33" s="332"/>
      <c r="D33" s="333"/>
      <c r="E33" s="373"/>
      <c r="F33" s="374"/>
      <c r="G33" s="374"/>
      <c r="H33" s="374"/>
      <c r="I33" s="375"/>
      <c r="J33" s="66" t="e">
        <f>IF(AND('Mapa final'!#REF!="Media",'Mapa final'!#REF!="Leve"),CONCATENATE("R8C",'Mapa final'!#REF!),"")</f>
        <v>#REF!</v>
      </c>
      <c r="K33" s="67" t="e">
        <f>IF(AND('Mapa final'!#REF!="Media",'Mapa final'!#REF!="Leve"),CONCATENATE("R8C",'Mapa final'!#REF!),"")</f>
        <v>#REF!</v>
      </c>
      <c r="L33" s="67" t="e">
        <f>IF(AND('Mapa final'!#REF!="Media",'Mapa final'!#REF!="Leve"),CONCATENATE("R8C",'Mapa final'!#REF!),"")</f>
        <v>#REF!</v>
      </c>
      <c r="M33" s="67" t="e">
        <f>IF(AND('Mapa final'!#REF!="Media",'Mapa final'!#REF!="Leve"),CONCATENATE("R8C",'Mapa final'!#REF!),"")</f>
        <v>#REF!</v>
      </c>
      <c r="N33" s="67" t="e">
        <f>IF(AND('Mapa final'!#REF!="Media",'Mapa final'!#REF!="Leve"),CONCATENATE("R8C",'Mapa final'!#REF!),"")</f>
        <v>#REF!</v>
      </c>
      <c r="O33" s="68" t="e">
        <f>IF(AND('Mapa final'!#REF!="Media",'Mapa final'!#REF!="Leve"),CONCATENATE("R8C",'Mapa final'!#REF!),"")</f>
        <v>#REF!</v>
      </c>
      <c r="P33" s="66" t="e">
        <f>IF(AND('Mapa final'!#REF!="Media",'Mapa final'!#REF!="Menor"),CONCATENATE("R8C",'Mapa final'!#REF!),"")</f>
        <v>#REF!</v>
      </c>
      <c r="Q33" s="67" t="e">
        <f>IF(AND('Mapa final'!#REF!="Media",'Mapa final'!#REF!="Menor"),CONCATENATE("R8C",'Mapa final'!#REF!),"")</f>
        <v>#REF!</v>
      </c>
      <c r="R33" s="67" t="e">
        <f>IF(AND('Mapa final'!#REF!="Media",'Mapa final'!#REF!="Menor"),CONCATENATE("R8C",'Mapa final'!#REF!),"")</f>
        <v>#REF!</v>
      </c>
      <c r="S33" s="67" t="e">
        <f>IF(AND('Mapa final'!#REF!="Media",'Mapa final'!#REF!="Menor"),CONCATENATE("R8C",'Mapa final'!#REF!),"")</f>
        <v>#REF!</v>
      </c>
      <c r="T33" s="67" t="e">
        <f>IF(AND('Mapa final'!#REF!="Media",'Mapa final'!#REF!="Menor"),CONCATENATE("R8C",'Mapa final'!#REF!),"")</f>
        <v>#REF!</v>
      </c>
      <c r="U33" s="68" t="e">
        <f>IF(AND('Mapa final'!#REF!="Media",'Mapa final'!#REF!="Menor"),CONCATENATE("R8C",'Mapa final'!#REF!),"")</f>
        <v>#REF!</v>
      </c>
      <c r="V33" s="66" t="e">
        <f>IF(AND('Mapa final'!#REF!="Media",'Mapa final'!#REF!="Moderado"),CONCATENATE("R8C",'Mapa final'!#REF!),"")</f>
        <v>#REF!</v>
      </c>
      <c r="W33" s="67" t="e">
        <f>IF(AND('Mapa final'!#REF!="Media",'Mapa final'!#REF!="Moderado"),CONCATENATE("R8C",'Mapa final'!#REF!),"")</f>
        <v>#REF!</v>
      </c>
      <c r="X33" s="67" t="e">
        <f>IF(AND('Mapa final'!#REF!="Media",'Mapa final'!#REF!="Moderado"),CONCATENATE("R8C",'Mapa final'!#REF!),"")</f>
        <v>#REF!</v>
      </c>
      <c r="Y33" s="67" t="e">
        <f>IF(AND('Mapa final'!#REF!="Media",'Mapa final'!#REF!="Moderado"),CONCATENATE("R8C",'Mapa final'!#REF!),"")</f>
        <v>#REF!</v>
      </c>
      <c r="Z33" s="67" t="e">
        <f>IF(AND('Mapa final'!#REF!="Media",'Mapa final'!#REF!="Moderado"),CONCATENATE("R8C",'Mapa final'!#REF!),"")</f>
        <v>#REF!</v>
      </c>
      <c r="AA33" s="68" t="e">
        <f>IF(AND('Mapa final'!#REF!="Media",'Mapa final'!#REF!="Moderado"),CONCATENATE("R8C",'Mapa final'!#REF!),"")</f>
        <v>#REF!</v>
      </c>
      <c r="AB33" s="51" t="e">
        <f>IF(AND('Mapa final'!#REF!="Media",'Mapa final'!#REF!="Mayor"),CONCATENATE("R8C",'Mapa final'!#REF!),"")</f>
        <v>#REF!</v>
      </c>
      <c r="AC33" s="52" t="e">
        <f>IF(AND('Mapa final'!#REF!="Media",'Mapa final'!#REF!="Mayor"),CONCATENATE("R8C",'Mapa final'!#REF!),"")</f>
        <v>#REF!</v>
      </c>
      <c r="AD33" s="52" t="e">
        <f>IF(AND('Mapa final'!#REF!="Media",'Mapa final'!#REF!="Mayor"),CONCATENATE("R8C",'Mapa final'!#REF!),"")</f>
        <v>#REF!</v>
      </c>
      <c r="AE33" s="52" t="e">
        <f>IF(AND('Mapa final'!#REF!="Media",'Mapa final'!#REF!="Mayor"),CONCATENATE("R8C",'Mapa final'!#REF!),"")</f>
        <v>#REF!</v>
      </c>
      <c r="AF33" s="52" t="e">
        <f>IF(AND('Mapa final'!#REF!="Media",'Mapa final'!#REF!="Mayor"),CONCATENATE("R8C",'Mapa final'!#REF!),"")</f>
        <v>#REF!</v>
      </c>
      <c r="AG33" s="53" t="e">
        <f>IF(AND('Mapa final'!#REF!="Media",'Mapa final'!#REF!="Mayor"),CONCATENATE("R8C",'Mapa final'!#REF!),"")</f>
        <v>#REF!</v>
      </c>
      <c r="AH33" s="54" t="e">
        <f>IF(AND('Mapa final'!#REF!="Media",'Mapa final'!#REF!="Catastrófico"),CONCATENATE("R8C",'Mapa final'!#REF!),"")</f>
        <v>#REF!</v>
      </c>
      <c r="AI33" s="55" t="e">
        <f>IF(AND('Mapa final'!#REF!="Media",'Mapa final'!#REF!="Catastrófico"),CONCATENATE("R8C",'Mapa final'!#REF!),"")</f>
        <v>#REF!</v>
      </c>
      <c r="AJ33" s="55" t="e">
        <f>IF(AND('Mapa final'!#REF!="Media",'Mapa final'!#REF!="Catastrófico"),CONCATENATE("R8C",'Mapa final'!#REF!),"")</f>
        <v>#REF!</v>
      </c>
      <c r="AK33" s="55" t="e">
        <f>IF(AND('Mapa final'!#REF!="Media",'Mapa final'!#REF!="Catastrófico"),CONCATENATE("R8C",'Mapa final'!#REF!),"")</f>
        <v>#REF!</v>
      </c>
      <c r="AL33" s="55" t="e">
        <f>IF(AND('Mapa final'!#REF!="Media",'Mapa final'!#REF!="Catastrófico"),CONCATENATE("R8C",'Mapa final'!#REF!),"")</f>
        <v>#REF!</v>
      </c>
      <c r="AM33" s="56" t="e">
        <f>IF(AND('Mapa final'!#REF!="Media",'Mapa final'!#REF!="Catastrófico"),CONCATENATE("R8C",'Mapa final'!#REF!),"")</f>
        <v>#REF!</v>
      </c>
      <c r="AN33" s="82"/>
      <c r="AO33" s="413"/>
      <c r="AP33" s="414"/>
      <c r="AQ33" s="414"/>
      <c r="AR33" s="414"/>
      <c r="AS33" s="414"/>
      <c r="AT33" s="415"/>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332"/>
      <c r="C34" s="332"/>
      <c r="D34" s="333"/>
      <c r="E34" s="373"/>
      <c r="F34" s="374"/>
      <c r="G34" s="374"/>
      <c r="H34" s="374"/>
      <c r="I34" s="375"/>
      <c r="J34" s="66" t="e">
        <f>IF(AND('Mapa final'!#REF!="Media",'Mapa final'!#REF!="Leve"),CONCATENATE("R9C",'Mapa final'!#REF!),"")</f>
        <v>#REF!</v>
      </c>
      <c r="K34" s="67" t="str">
        <f>IF(AND('Mapa final'!$AB$15="Media",'Mapa final'!$AD$15="Leve"),CONCATENATE("R9C",'Mapa final'!$R$15),"")</f>
        <v/>
      </c>
      <c r="L34" s="67" t="str">
        <f>IF(AND('Mapa final'!$AB$16="Media",'Mapa final'!$AD$16="Leve"),CONCATENATE("R9C",'Mapa final'!$R$16),"")</f>
        <v/>
      </c>
      <c r="M34" s="67" t="str">
        <f>IF(AND('Mapa final'!$AB$17="Media",'Mapa final'!$AD$17="Leve"),CONCATENATE("R9C",'Mapa final'!$R$17),"")</f>
        <v/>
      </c>
      <c r="N34" s="67" t="str">
        <f>IF(AND('Mapa final'!$AB$18="Media",'Mapa final'!$AD$18="Leve"),CONCATENATE("R9C",'Mapa final'!$R$18),"")</f>
        <v/>
      </c>
      <c r="O34" s="68" t="str">
        <f>IF(AND('Mapa final'!$AB$19="Media",'Mapa final'!$AD$19="Leve"),CONCATENATE("R9C",'Mapa final'!$R$19),"")</f>
        <v/>
      </c>
      <c r="P34" s="66" t="e">
        <f>IF(AND('Mapa final'!#REF!="Media",'Mapa final'!#REF!="Menor"),CONCATENATE("R9C",'Mapa final'!#REF!),"")</f>
        <v>#REF!</v>
      </c>
      <c r="Q34" s="67" t="str">
        <f>IF(AND('Mapa final'!$AB$15="Media",'Mapa final'!$AD$15="Menor"),CONCATENATE("R9C",'Mapa final'!$R$15),"")</f>
        <v/>
      </c>
      <c r="R34" s="67" t="str">
        <f>IF(AND('Mapa final'!$AB$16="Media",'Mapa final'!$AD$16="Menor"),CONCATENATE("R9C",'Mapa final'!$R$16),"")</f>
        <v/>
      </c>
      <c r="S34" s="67" t="str">
        <f>IF(AND('Mapa final'!$AB$17="Media",'Mapa final'!$AD$17="Menor"),CONCATENATE("R9C",'Mapa final'!$R$17),"")</f>
        <v/>
      </c>
      <c r="T34" s="67" t="str">
        <f>IF(AND('Mapa final'!$AB$18="Media",'Mapa final'!$AD$18="Menor"),CONCATENATE("R9C",'Mapa final'!$R$18),"")</f>
        <v/>
      </c>
      <c r="U34" s="68" t="str">
        <f>IF(AND('Mapa final'!$AB$19="Media",'Mapa final'!$AD$19="Menor"),CONCATENATE("R9C",'Mapa final'!$R$19),"")</f>
        <v/>
      </c>
      <c r="V34" s="66" t="e">
        <f>IF(AND('Mapa final'!#REF!="Media",'Mapa final'!#REF!="Moderado"),CONCATENATE("R9C",'Mapa final'!#REF!),"")</f>
        <v>#REF!</v>
      </c>
      <c r="W34" s="67" t="str">
        <f>IF(AND('Mapa final'!$AB$15="Media",'Mapa final'!$AD$15="Moderado"),CONCATENATE("R9C",'Mapa final'!$R$15),"")</f>
        <v/>
      </c>
      <c r="X34" s="67" t="str">
        <f>IF(AND('Mapa final'!$AB$16="Media",'Mapa final'!$AD$16="Moderado"),CONCATENATE("R9C",'Mapa final'!$R$16),"")</f>
        <v/>
      </c>
      <c r="Y34" s="67" t="str">
        <f>IF(AND('Mapa final'!$AB$17="Media",'Mapa final'!$AD$17="Moderado"),CONCATENATE("R9C",'Mapa final'!$R$17),"")</f>
        <v/>
      </c>
      <c r="Z34" s="67" t="str">
        <f>IF(AND('Mapa final'!$AB$18="Media",'Mapa final'!$AD$18="Moderado"),CONCATENATE("R9C",'Mapa final'!$R$18),"")</f>
        <v/>
      </c>
      <c r="AA34" s="68" t="str">
        <f>IF(AND('Mapa final'!$AB$19="Media",'Mapa final'!$AD$19="Moderado"),CONCATENATE("R9C",'Mapa final'!$R$19),"")</f>
        <v/>
      </c>
      <c r="AB34" s="51" t="e">
        <f>IF(AND('Mapa final'!#REF!="Media",'Mapa final'!#REF!="Mayor"),CONCATENATE("R9C",'Mapa final'!#REF!),"")</f>
        <v>#REF!</v>
      </c>
      <c r="AC34" s="52" t="str">
        <f>IF(AND('Mapa final'!$AB$15="Media",'Mapa final'!$AD$15="Mayor"),CONCATENATE("R9C",'Mapa final'!$R$15),"")</f>
        <v/>
      </c>
      <c r="AD34" s="52" t="str">
        <f>IF(AND('Mapa final'!$AB$16="Media",'Mapa final'!$AD$16="Mayor"),CONCATENATE("R9C",'Mapa final'!$R$16),"")</f>
        <v/>
      </c>
      <c r="AE34" s="52" t="str">
        <f>IF(AND('Mapa final'!$AB$17="Media",'Mapa final'!$AD$17="Mayor"),CONCATENATE("R9C",'Mapa final'!$R$17),"")</f>
        <v/>
      </c>
      <c r="AF34" s="52" t="str">
        <f>IF(AND('Mapa final'!$AB$18="Media",'Mapa final'!$AD$18="Mayor"),CONCATENATE("R9C",'Mapa final'!$R$18),"")</f>
        <v/>
      </c>
      <c r="AG34" s="53" t="str">
        <f>IF(AND('Mapa final'!$AB$19="Media",'Mapa final'!$AD$19="Mayor"),CONCATENATE("R9C",'Mapa final'!$R$19),"")</f>
        <v/>
      </c>
      <c r="AH34" s="54" t="e">
        <f>IF(AND('Mapa final'!#REF!="Media",'Mapa final'!#REF!="Catastrófico"),CONCATENATE("R9C",'Mapa final'!#REF!),"")</f>
        <v>#REF!</v>
      </c>
      <c r="AI34" s="55" t="str">
        <f>IF(AND('Mapa final'!$AB$15="Media",'Mapa final'!$AD$15="Catastrófico"),CONCATENATE("R9C",'Mapa final'!$R$15),"")</f>
        <v/>
      </c>
      <c r="AJ34" s="55" t="str">
        <f>IF(AND('Mapa final'!$AB$16="Media",'Mapa final'!$AD$16="Catastrófico"),CONCATENATE("R9C",'Mapa final'!$R$16),"")</f>
        <v/>
      </c>
      <c r="AK34" s="55" t="str">
        <f>IF(AND('Mapa final'!$AB$17="Media",'Mapa final'!$AD$17="Catastrófico"),CONCATENATE("R9C",'Mapa final'!$R$17),"")</f>
        <v/>
      </c>
      <c r="AL34" s="55" t="str">
        <f>IF(AND('Mapa final'!$AB$18="Media",'Mapa final'!$AD$18="Catastrófico"),CONCATENATE("R9C",'Mapa final'!$R$18),"")</f>
        <v/>
      </c>
      <c r="AM34" s="56" t="str">
        <f>IF(AND('Mapa final'!$AB$19="Media",'Mapa final'!$AD$19="Catastrófico"),CONCATENATE("R9C",'Mapa final'!$R$19),"")</f>
        <v/>
      </c>
      <c r="AN34" s="82"/>
      <c r="AO34" s="413"/>
      <c r="AP34" s="414"/>
      <c r="AQ34" s="414"/>
      <c r="AR34" s="414"/>
      <c r="AS34" s="414"/>
      <c r="AT34" s="415"/>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332"/>
      <c r="C35" s="332"/>
      <c r="D35" s="333"/>
      <c r="E35" s="376"/>
      <c r="F35" s="377"/>
      <c r="G35" s="377"/>
      <c r="H35" s="377"/>
      <c r="I35" s="378"/>
      <c r="J35" s="66" t="str">
        <f>IF(AND('Mapa final'!$AB$20="Media",'Mapa final'!$AD$20="Leve"),CONCATENATE("R10C",'Mapa final'!$R$20),"")</f>
        <v/>
      </c>
      <c r="K35" s="67" t="str">
        <f>IF(AND('Mapa final'!$AB$21="Media",'Mapa final'!$AD$21="Leve"),CONCATENATE("R10C",'Mapa final'!$R$21),"")</f>
        <v/>
      </c>
      <c r="L35" s="67" t="str">
        <f>IF(AND('Mapa final'!$AB$22="Media",'Mapa final'!$AD$22="Leve"),CONCATENATE("R10C",'Mapa final'!$R$22),"")</f>
        <v/>
      </c>
      <c r="M35" s="67" t="str">
        <f>IF(AND('Mapa final'!$AB$23="Media",'Mapa final'!$AD$23="Leve"),CONCATENATE("R10C",'Mapa final'!$R$23),"")</f>
        <v/>
      </c>
      <c r="N35" s="67" t="str">
        <f>IF(AND('Mapa final'!$AB$24="Media",'Mapa final'!$AD$24="Leve"),CONCATENATE("R10C",'Mapa final'!$R$24),"")</f>
        <v/>
      </c>
      <c r="O35" s="68" t="str">
        <f>IF(AND('Mapa final'!$AB$25="Media",'Mapa final'!$AD$25="Leve"),CONCATENATE("R10C",'Mapa final'!$R$25),"")</f>
        <v/>
      </c>
      <c r="P35" s="66" t="str">
        <f>IF(AND('Mapa final'!$AB$20="Media",'Mapa final'!$AD$20="Menor"),CONCATENATE("R10C",'Mapa final'!$R$20),"")</f>
        <v/>
      </c>
      <c r="Q35" s="67" t="str">
        <f>IF(AND('Mapa final'!$AB$21="Media",'Mapa final'!$AD$21="Menor"),CONCATENATE("R10C",'Mapa final'!$R$21),"")</f>
        <v/>
      </c>
      <c r="R35" s="67" t="str">
        <f>IF(AND('Mapa final'!$AB$22="Media",'Mapa final'!$AD$22="Menor"),CONCATENATE("R10C",'Mapa final'!$R$22),"")</f>
        <v/>
      </c>
      <c r="S35" s="67" t="str">
        <f>IF(AND('Mapa final'!$AB$23="Media",'Mapa final'!$AD$23="Menor"),CONCATENATE("R10C",'Mapa final'!$R$23),"")</f>
        <v/>
      </c>
      <c r="T35" s="67" t="str">
        <f>IF(AND('Mapa final'!$AB$24="Media",'Mapa final'!$AD$24="Menor"),CONCATENATE("R10C",'Mapa final'!$R$24),"")</f>
        <v/>
      </c>
      <c r="U35" s="68" t="str">
        <f>IF(AND('Mapa final'!$AB$25="Media",'Mapa final'!$AD$25="Menor"),CONCATENATE("R10C",'Mapa final'!$R$25),"")</f>
        <v/>
      </c>
      <c r="V35" s="66" t="str">
        <f>IF(AND('Mapa final'!$AB$20="Media",'Mapa final'!$AD$20="Moderado"),CONCATENATE("R10C",'Mapa final'!$R$20),"")</f>
        <v/>
      </c>
      <c r="W35" s="67" t="str">
        <f>IF(AND('Mapa final'!$AB$21="Media",'Mapa final'!$AD$21="Moderado"),CONCATENATE("R10C",'Mapa final'!$R$21),"")</f>
        <v/>
      </c>
      <c r="X35" s="67" t="str">
        <f>IF(AND('Mapa final'!$AB$22="Media",'Mapa final'!$AD$22="Moderado"),CONCATENATE("R10C",'Mapa final'!$R$22),"")</f>
        <v/>
      </c>
      <c r="Y35" s="67" t="str">
        <f>IF(AND('Mapa final'!$AB$23="Media",'Mapa final'!$AD$23="Moderado"),CONCATENATE("R10C",'Mapa final'!$R$23),"")</f>
        <v/>
      </c>
      <c r="Z35" s="67" t="str">
        <f>IF(AND('Mapa final'!$AB$24="Media",'Mapa final'!$AD$24="Moderado"),CONCATENATE("R10C",'Mapa final'!$R$24),"")</f>
        <v/>
      </c>
      <c r="AA35" s="68" t="str">
        <f>IF(AND('Mapa final'!$AB$25="Media",'Mapa final'!$AD$25="Moderado"),CONCATENATE("R10C",'Mapa final'!$R$25),"")</f>
        <v/>
      </c>
      <c r="AB35" s="57" t="str">
        <f>IF(AND('Mapa final'!$AB$20="Media",'Mapa final'!$AD$20="Mayor"),CONCATENATE("R10C",'Mapa final'!$R$20),"")</f>
        <v/>
      </c>
      <c r="AC35" s="58" t="str">
        <f>IF(AND('Mapa final'!$AB$21="Media",'Mapa final'!$AD$21="Mayor"),CONCATENATE("R10C",'Mapa final'!$R$21),"")</f>
        <v/>
      </c>
      <c r="AD35" s="58" t="str">
        <f>IF(AND('Mapa final'!$AB$22="Media",'Mapa final'!$AD$22="Mayor"),CONCATENATE("R10C",'Mapa final'!$R$22),"")</f>
        <v/>
      </c>
      <c r="AE35" s="58" t="str">
        <f>IF(AND('Mapa final'!$AB$23="Media",'Mapa final'!$AD$23="Mayor"),CONCATENATE("R10C",'Mapa final'!$R$23),"")</f>
        <v/>
      </c>
      <c r="AF35" s="58" t="str">
        <f>IF(AND('Mapa final'!$AB$24="Media",'Mapa final'!$AD$24="Mayor"),CONCATENATE("R10C",'Mapa final'!$R$24),"")</f>
        <v/>
      </c>
      <c r="AG35" s="59" t="str">
        <f>IF(AND('Mapa final'!$AB$25="Media",'Mapa final'!$AD$25="Mayor"),CONCATENATE("R10C",'Mapa final'!$R$25),"")</f>
        <v/>
      </c>
      <c r="AH35" s="60" t="str">
        <f>IF(AND('Mapa final'!$AB$20="Media",'Mapa final'!$AD$20="Catastrófico"),CONCATENATE("R10C",'Mapa final'!$R$20),"")</f>
        <v/>
      </c>
      <c r="AI35" s="61" t="str">
        <f>IF(AND('Mapa final'!$AB$21="Media",'Mapa final'!$AD$21="Catastrófico"),CONCATENATE("R10C",'Mapa final'!$R$21),"")</f>
        <v/>
      </c>
      <c r="AJ35" s="61" t="str">
        <f>IF(AND('Mapa final'!$AB$22="Media",'Mapa final'!$AD$22="Catastrófico"),CONCATENATE("R10C",'Mapa final'!$R$22),"")</f>
        <v/>
      </c>
      <c r="AK35" s="61" t="str">
        <f>IF(AND('Mapa final'!$AB$23="Media",'Mapa final'!$AD$23="Catastrófico"),CONCATENATE("R10C",'Mapa final'!$R$23),"")</f>
        <v/>
      </c>
      <c r="AL35" s="61" t="str">
        <f>IF(AND('Mapa final'!$AB$24="Media",'Mapa final'!$AD$24="Catastrófico"),CONCATENATE("R10C",'Mapa final'!$R$24),"")</f>
        <v/>
      </c>
      <c r="AM35" s="62" t="str">
        <f>IF(AND('Mapa final'!$AB$25="Media",'Mapa final'!$AD$25="Catastrófico"),CONCATENATE("R10C",'Mapa final'!$R$25),"")</f>
        <v/>
      </c>
      <c r="AN35" s="82"/>
      <c r="AO35" s="416"/>
      <c r="AP35" s="417"/>
      <c r="AQ35" s="417"/>
      <c r="AR35" s="417"/>
      <c r="AS35" s="417"/>
      <c r="AT35" s="41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332"/>
      <c r="C36" s="332"/>
      <c r="D36" s="333"/>
      <c r="E36" s="370" t="s">
        <v>106</v>
      </c>
      <c r="F36" s="371"/>
      <c r="G36" s="371"/>
      <c r="H36" s="371"/>
      <c r="I36" s="371"/>
      <c r="J36" s="72" t="str">
        <f>IF(AND('Mapa final'!$AB$11="Baja",'Mapa final'!$AD$11="Leve"),CONCATENATE("R1C",'Mapa final'!$R$11),"")</f>
        <v/>
      </c>
      <c r="K36" s="73" t="e">
        <f>IF(AND('Mapa final'!#REF!="Baja",'Mapa final'!#REF!="Leve"),CONCATENATE("R1C",'Mapa final'!#REF!),"")</f>
        <v>#REF!</v>
      </c>
      <c r="L36" s="73" t="e">
        <f>IF(AND('Mapa final'!#REF!="Baja",'Mapa final'!#REF!="Leve"),CONCATENATE("R1C",'Mapa final'!#REF!),"")</f>
        <v>#REF!</v>
      </c>
      <c r="M36" s="73" t="e">
        <f>IF(AND('Mapa final'!#REF!="Baja",'Mapa final'!#REF!="Leve"),CONCATENATE("R1C",'Mapa final'!#REF!),"")</f>
        <v>#REF!</v>
      </c>
      <c r="N36" s="73" t="e">
        <f>IF(AND('Mapa final'!#REF!="Baja",'Mapa final'!#REF!="Leve"),CONCATENATE("R1C",'Mapa final'!#REF!),"")</f>
        <v>#REF!</v>
      </c>
      <c r="O36" s="74" t="e">
        <f>IF(AND('Mapa final'!#REF!="Baja",'Mapa final'!#REF!="Leve"),CONCATENATE("R1C",'Mapa final'!#REF!),"")</f>
        <v>#REF!</v>
      </c>
      <c r="P36" s="63" t="str">
        <f>IF(AND('Mapa final'!$AB$11="Baja",'Mapa final'!$AD$11="Menor"),CONCATENATE("R1C",'Mapa final'!$R$11),"")</f>
        <v/>
      </c>
      <c r="Q36" s="64" t="e">
        <f>IF(AND('Mapa final'!#REF!="Baja",'Mapa final'!#REF!="Menor"),CONCATENATE("R1C",'Mapa final'!#REF!),"")</f>
        <v>#REF!</v>
      </c>
      <c r="R36" s="64" t="e">
        <f>IF(AND('Mapa final'!#REF!="Baja",'Mapa final'!#REF!="Menor"),CONCATENATE("R1C",'Mapa final'!#REF!),"")</f>
        <v>#REF!</v>
      </c>
      <c r="S36" s="64" t="e">
        <f>IF(AND('Mapa final'!#REF!="Baja",'Mapa final'!#REF!="Menor"),CONCATENATE("R1C",'Mapa final'!#REF!),"")</f>
        <v>#REF!</v>
      </c>
      <c r="T36" s="64" t="e">
        <f>IF(AND('Mapa final'!#REF!="Baja",'Mapa final'!#REF!="Menor"),CONCATENATE("R1C",'Mapa final'!#REF!),"")</f>
        <v>#REF!</v>
      </c>
      <c r="U36" s="65" t="e">
        <f>IF(AND('Mapa final'!#REF!="Baja",'Mapa final'!#REF!="Menor"),CONCATENATE("R1C",'Mapa final'!#REF!),"")</f>
        <v>#REF!</v>
      </c>
      <c r="V36" s="63" t="str">
        <f>IF(AND('Mapa final'!$AB$11="Baja",'Mapa final'!$AD$11="Moderado"),CONCATENATE("R1C",'Mapa final'!$R$11),"")</f>
        <v/>
      </c>
      <c r="W36" s="64" t="e">
        <f>IF(AND('Mapa final'!#REF!="Baja",'Mapa final'!#REF!="Moderado"),CONCATENATE("R1C",'Mapa final'!#REF!),"")</f>
        <v>#REF!</v>
      </c>
      <c r="X36" s="64" t="e">
        <f>IF(AND('Mapa final'!#REF!="Baja",'Mapa final'!#REF!="Moderado"),CONCATENATE("R1C",'Mapa final'!#REF!),"")</f>
        <v>#REF!</v>
      </c>
      <c r="Y36" s="64" t="e">
        <f>IF(AND('Mapa final'!#REF!="Baja",'Mapa final'!#REF!="Moderado"),CONCATENATE("R1C",'Mapa final'!#REF!),"")</f>
        <v>#REF!</v>
      </c>
      <c r="Z36" s="64" t="e">
        <f>IF(AND('Mapa final'!#REF!="Baja",'Mapa final'!#REF!="Moderado"),CONCATENATE("R1C",'Mapa final'!#REF!),"")</f>
        <v>#REF!</v>
      </c>
      <c r="AA36" s="65" t="e">
        <f>IF(AND('Mapa final'!#REF!="Baja",'Mapa final'!#REF!="Moderado"),CONCATENATE("R1C",'Mapa final'!#REF!),"")</f>
        <v>#REF!</v>
      </c>
      <c r="AB36" s="45" t="str">
        <f>IF(AND('Mapa final'!$AB$11="Baja",'Mapa final'!$AD$11="Mayor"),CONCATENATE("R1C",'Mapa final'!$R$11),"")</f>
        <v/>
      </c>
      <c r="AC36" s="46" t="e">
        <f>IF(AND('Mapa final'!#REF!="Baja",'Mapa final'!#REF!="Mayor"),CONCATENATE("R1C",'Mapa final'!#REF!),"")</f>
        <v>#REF!</v>
      </c>
      <c r="AD36" s="46" t="e">
        <f>IF(AND('Mapa final'!#REF!="Baja",'Mapa final'!#REF!="Mayor"),CONCATENATE("R1C",'Mapa final'!#REF!),"")</f>
        <v>#REF!</v>
      </c>
      <c r="AE36" s="46" t="e">
        <f>IF(AND('Mapa final'!#REF!="Baja",'Mapa final'!#REF!="Mayor"),CONCATENATE("R1C",'Mapa final'!#REF!),"")</f>
        <v>#REF!</v>
      </c>
      <c r="AF36" s="46" t="e">
        <f>IF(AND('Mapa final'!#REF!="Baja",'Mapa final'!#REF!="Mayor"),CONCATENATE("R1C",'Mapa final'!#REF!),"")</f>
        <v>#REF!</v>
      </c>
      <c r="AG36" s="47" t="e">
        <f>IF(AND('Mapa final'!#REF!="Baja",'Mapa final'!#REF!="Mayor"),CONCATENATE("R1C",'Mapa final'!#REF!),"")</f>
        <v>#REF!</v>
      </c>
      <c r="AH36" s="48" t="str">
        <f>IF(AND('Mapa final'!$AB$11="Baja",'Mapa final'!$AD$11="Catastrófico"),CONCATENATE("R1C",'Mapa final'!$R$11),"")</f>
        <v/>
      </c>
      <c r="AI36" s="49" t="e">
        <f>IF(AND('Mapa final'!#REF!="Baja",'Mapa final'!#REF!="Catastrófico"),CONCATENATE("R1C",'Mapa final'!#REF!),"")</f>
        <v>#REF!</v>
      </c>
      <c r="AJ36" s="49" t="e">
        <f>IF(AND('Mapa final'!#REF!="Baja",'Mapa final'!#REF!="Catastrófico"),CONCATENATE("R1C",'Mapa final'!#REF!),"")</f>
        <v>#REF!</v>
      </c>
      <c r="AK36" s="49" t="e">
        <f>IF(AND('Mapa final'!#REF!="Baja",'Mapa final'!#REF!="Catastrófico"),CONCATENATE("R1C",'Mapa final'!#REF!),"")</f>
        <v>#REF!</v>
      </c>
      <c r="AL36" s="49" t="e">
        <f>IF(AND('Mapa final'!#REF!="Baja",'Mapa final'!#REF!="Catastrófico"),CONCATENATE("R1C",'Mapa final'!#REF!),"")</f>
        <v>#REF!</v>
      </c>
      <c r="AM36" s="50" t="e">
        <f>IF(AND('Mapa final'!#REF!="Baja",'Mapa final'!#REF!="Catastrófico"),CONCATENATE("R1C",'Mapa final'!#REF!),"")</f>
        <v>#REF!</v>
      </c>
      <c r="AN36" s="82"/>
      <c r="AO36" s="401" t="s">
        <v>79</v>
      </c>
      <c r="AP36" s="402"/>
      <c r="AQ36" s="402"/>
      <c r="AR36" s="402"/>
      <c r="AS36" s="402"/>
      <c r="AT36" s="403"/>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332"/>
      <c r="C37" s="332"/>
      <c r="D37" s="333"/>
      <c r="E37" s="389"/>
      <c r="F37" s="374"/>
      <c r="G37" s="374"/>
      <c r="H37" s="374"/>
      <c r="I37" s="374"/>
      <c r="J37" s="75" t="str">
        <f>IF(AND('Mapa final'!$AB$12="Baja",'Mapa final'!$AD$12="Leve"),CONCATENATE("R2C",'Mapa final'!$R$12),"")</f>
        <v/>
      </c>
      <c r="K37" s="76" t="e">
        <f>IF(AND('Mapa final'!#REF!="Baja",'Mapa final'!#REF!="Leve"),CONCATENATE("R2C",'Mapa final'!#REF!),"")</f>
        <v>#REF!</v>
      </c>
      <c r="L37" s="76" t="e">
        <f>IF(AND('Mapa final'!#REF!="Baja",'Mapa final'!#REF!="Leve"),CONCATENATE("R2C",'Mapa final'!#REF!),"")</f>
        <v>#REF!</v>
      </c>
      <c r="M37" s="76" t="e">
        <f>IF(AND('Mapa final'!#REF!="Baja",'Mapa final'!#REF!="Leve"),CONCATENATE("R2C",'Mapa final'!#REF!),"")</f>
        <v>#REF!</v>
      </c>
      <c r="N37" s="76" t="e">
        <f>IF(AND('Mapa final'!#REF!="Baja",'Mapa final'!#REF!="Leve"),CONCATENATE("R2C",'Mapa final'!#REF!),"")</f>
        <v>#REF!</v>
      </c>
      <c r="O37" s="77" t="e">
        <f>IF(AND('Mapa final'!#REF!="Baja",'Mapa final'!#REF!="Leve"),CONCATENATE("R2C",'Mapa final'!#REF!),"")</f>
        <v>#REF!</v>
      </c>
      <c r="P37" s="66" t="str">
        <f>IF(AND('Mapa final'!$AB$12="Baja",'Mapa final'!$AD$12="Menor"),CONCATENATE("R2C",'Mapa final'!$R$12),"")</f>
        <v/>
      </c>
      <c r="Q37" s="67" t="e">
        <f>IF(AND('Mapa final'!#REF!="Baja",'Mapa final'!#REF!="Menor"),CONCATENATE("R2C",'Mapa final'!#REF!),"")</f>
        <v>#REF!</v>
      </c>
      <c r="R37" s="67" t="e">
        <f>IF(AND('Mapa final'!#REF!="Baja",'Mapa final'!#REF!="Menor"),CONCATENATE("R2C",'Mapa final'!#REF!),"")</f>
        <v>#REF!</v>
      </c>
      <c r="S37" s="67" t="e">
        <f>IF(AND('Mapa final'!#REF!="Baja",'Mapa final'!#REF!="Menor"),CONCATENATE("R2C",'Mapa final'!#REF!),"")</f>
        <v>#REF!</v>
      </c>
      <c r="T37" s="67" t="e">
        <f>IF(AND('Mapa final'!#REF!="Baja",'Mapa final'!#REF!="Menor"),CONCATENATE("R2C",'Mapa final'!#REF!),"")</f>
        <v>#REF!</v>
      </c>
      <c r="U37" s="68" t="e">
        <f>IF(AND('Mapa final'!#REF!="Baja",'Mapa final'!#REF!="Menor"),CONCATENATE("R2C",'Mapa final'!#REF!),"")</f>
        <v>#REF!</v>
      </c>
      <c r="V37" s="66" t="str">
        <f>IF(AND('Mapa final'!$AB$12="Baja",'Mapa final'!$AD$12="Moderado"),CONCATENATE("R2C",'Mapa final'!$R$12),"")</f>
        <v>R2C1</v>
      </c>
      <c r="W37" s="67" t="e">
        <f>IF(AND('Mapa final'!#REF!="Baja",'Mapa final'!#REF!="Moderado"),CONCATENATE("R2C",'Mapa final'!#REF!),"")</f>
        <v>#REF!</v>
      </c>
      <c r="X37" s="67" t="e">
        <f>IF(AND('Mapa final'!#REF!="Baja",'Mapa final'!#REF!="Moderado"),CONCATENATE("R2C",'Mapa final'!#REF!),"")</f>
        <v>#REF!</v>
      </c>
      <c r="Y37" s="67" t="e">
        <f>IF(AND('Mapa final'!#REF!="Baja",'Mapa final'!#REF!="Moderado"),CONCATENATE("R2C",'Mapa final'!#REF!),"")</f>
        <v>#REF!</v>
      </c>
      <c r="Z37" s="67" t="e">
        <f>IF(AND('Mapa final'!#REF!="Baja",'Mapa final'!#REF!="Moderado"),CONCATENATE("R2C",'Mapa final'!#REF!),"")</f>
        <v>#REF!</v>
      </c>
      <c r="AA37" s="68" t="e">
        <f>IF(AND('Mapa final'!#REF!="Baja",'Mapa final'!#REF!="Moderado"),CONCATENATE("R2C",'Mapa final'!#REF!),"")</f>
        <v>#REF!</v>
      </c>
      <c r="AB37" s="51" t="str">
        <f>IF(AND('Mapa final'!$AB$12="Baja",'Mapa final'!$AD$12="Mayor"),CONCATENATE("R2C",'Mapa final'!$R$12),"")</f>
        <v/>
      </c>
      <c r="AC37" s="52" t="e">
        <f>IF(AND('Mapa final'!#REF!="Baja",'Mapa final'!#REF!="Mayor"),CONCATENATE("R2C",'Mapa final'!#REF!),"")</f>
        <v>#REF!</v>
      </c>
      <c r="AD37" s="52" t="e">
        <f>IF(AND('Mapa final'!#REF!="Baja",'Mapa final'!#REF!="Mayor"),CONCATENATE("R2C",'Mapa final'!#REF!),"")</f>
        <v>#REF!</v>
      </c>
      <c r="AE37" s="52" t="e">
        <f>IF(AND('Mapa final'!#REF!="Baja",'Mapa final'!#REF!="Mayor"),CONCATENATE("R2C",'Mapa final'!#REF!),"")</f>
        <v>#REF!</v>
      </c>
      <c r="AF37" s="52" t="e">
        <f>IF(AND('Mapa final'!#REF!="Baja",'Mapa final'!#REF!="Mayor"),CONCATENATE("R2C",'Mapa final'!#REF!),"")</f>
        <v>#REF!</v>
      </c>
      <c r="AG37" s="53" t="e">
        <f>IF(AND('Mapa final'!#REF!="Baja",'Mapa final'!#REF!="Mayor"),CONCATENATE("R2C",'Mapa final'!#REF!),"")</f>
        <v>#REF!</v>
      </c>
      <c r="AH37" s="54" t="str">
        <f>IF(AND('Mapa final'!$AB$12="Baja",'Mapa final'!$AD$12="Catastrófico"),CONCATENATE("R2C",'Mapa final'!$R$12),"")</f>
        <v/>
      </c>
      <c r="AI37" s="55" t="e">
        <f>IF(AND('Mapa final'!#REF!="Baja",'Mapa final'!#REF!="Catastrófico"),CONCATENATE("R2C",'Mapa final'!#REF!),"")</f>
        <v>#REF!</v>
      </c>
      <c r="AJ37" s="55" t="e">
        <f>IF(AND('Mapa final'!#REF!="Baja",'Mapa final'!#REF!="Catastrófico"),CONCATENATE("R2C",'Mapa final'!#REF!),"")</f>
        <v>#REF!</v>
      </c>
      <c r="AK37" s="55" t="e">
        <f>IF(AND('Mapa final'!#REF!="Baja",'Mapa final'!#REF!="Catastrófico"),CONCATENATE("R2C",'Mapa final'!#REF!),"")</f>
        <v>#REF!</v>
      </c>
      <c r="AL37" s="55" t="e">
        <f>IF(AND('Mapa final'!#REF!="Baja",'Mapa final'!#REF!="Catastrófico"),CONCATENATE("R2C",'Mapa final'!#REF!),"")</f>
        <v>#REF!</v>
      </c>
      <c r="AM37" s="56" t="e">
        <f>IF(AND('Mapa final'!#REF!="Baja",'Mapa final'!#REF!="Catastrófico"),CONCATENATE("R2C",'Mapa final'!#REF!),"")</f>
        <v>#REF!</v>
      </c>
      <c r="AN37" s="82"/>
      <c r="AO37" s="404"/>
      <c r="AP37" s="405"/>
      <c r="AQ37" s="405"/>
      <c r="AR37" s="405"/>
      <c r="AS37" s="405"/>
      <c r="AT37" s="406"/>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332"/>
      <c r="C38" s="332"/>
      <c r="D38" s="333"/>
      <c r="E38" s="373"/>
      <c r="F38" s="374"/>
      <c r="G38" s="374"/>
      <c r="H38" s="374"/>
      <c r="I38" s="374"/>
      <c r="J38" s="75" t="e">
        <f>IF(AND('Mapa final'!#REF!="Baja",'Mapa final'!#REF!="Leve"),CONCATENATE("R3C",'Mapa final'!#REF!),"")</f>
        <v>#REF!</v>
      </c>
      <c r="K38" s="76" t="e">
        <f>IF(AND('Mapa final'!#REF!="Baja",'Mapa final'!#REF!="Leve"),CONCATENATE("R3C",'Mapa final'!#REF!),"")</f>
        <v>#REF!</v>
      </c>
      <c r="L38" s="76" t="e">
        <f>IF(AND('Mapa final'!#REF!="Baja",'Mapa final'!#REF!="Leve"),CONCATENATE("R3C",'Mapa final'!#REF!),"")</f>
        <v>#REF!</v>
      </c>
      <c r="M38" s="76" t="e">
        <f>IF(AND('Mapa final'!#REF!="Baja",'Mapa final'!#REF!="Leve"),CONCATENATE("R3C",'Mapa final'!#REF!),"")</f>
        <v>#REF!</v>
      </c>
      <c r="N38" s="76" t="e">
        <f>IF(AND('Mapa final'!#REF!="Baja",'Mapa final'!#REF!="Leve"),CONCATENATE("R3C",'Mapa final'!#REF!),"")</f>
        <v>#REF!</v>
      </c>
      <c r="O38" s="77" t="e">
        <f>IF(AND('Mapa final'!#REF!="Baja",'Mapa final'!#REF!="Leve"),CONCATENATE("R3C",'Mapa final'!#REF!),"")</f>
        <v>#REF!</v>
      </c>
      <c r="P38" s="66" t="e">
        <f>IF(AND('Mapa final'!#REF!="Baja",'Mapa final'!#REF!="Menor"),CONCATENATE("R3C",'Mapa final'!#REF!),"")</f>
        <v>#REF!</v>
      </c>
      <c r="Q38" s="67" t="e">
        <f>IF(AND('Mapa final'!#REF!="Baja",'Mapa final'!#REF!="Menor"),CONCATENATE("R3C",'Mapa final'!#REF!),"")</f>
        <v>#REF!</v>
      </c>
      <c r="R38" s="67" t="e">
        <f>IF(AND('Mapa final'!#REF!="Baja",'Mapa final'!#REF!="Menor"),CONCATENATE("R3C",'Mapa final'!#REF!),"")</f>
        <v>#REF!</v>
      </c>
      <c r="S38" s="67" t="e">
        <f>IF(AND('Mapa final'!#REF!="Baja",'Mapa final'!#REF!="Menor"),CONCATENATE("R3C",'Mapa final'!#REF!),"")</f>
        <v>#REF!</v>
      </c>
      <c r="T38" s="67" t="e">
        <f>IF(AND('Mapa final'!#REF!="Baja",'Mapa final'!#REF!="Menor"),CONCATENATE("R3C",'Mapa final'!#REF!),"")</f>
        <v>#REF!</v>
      </c>
      <c r="U38" s="68" t="e">
        <f>IF(AND('Mapa final'!#REF!="Baja",'Mapa final'!#REF!="Menor"),CONCATENATE("R3C",'Mapa final'!#REF!),"")</f>
        <v>#REF!</v>
      </c>
      <c r="V38" s="66" t="e">
        <f>IF(AND('Mapa final'!#REF!="Baja",'Mapa final'!#REF!="Moderado"),CONCATENATE("R3C",'Mapa final'!#REF!),"")</f>
        <v>#REF!</v>
      </c>
      <c r="W38" s="67" t="e">
        <f>IF(AND('Mapa final'!#REF!="Baja",'Mapa final'!#REF!="Moderado"),CONCATENATE("R3C",'Mapa final'!#REF!),"")</f>
        <v>#REF!</v>
      </c>
      <c r="X38" s="67" t="e">
        <f>IF(AND('Mapa final'!#REF!="Baja",'Mapa final'!#REF!="Moderado"),CONCATENATE("R3C",'Mapa final'!#REF!),"")</f>
        <v>#REF!</v>
      </c>
      <c r="Y38" s="67" t="e">
        <f>IF(AND('Mapa final'!#REF!="Baja",'Mapa final'!#REF!="Moderado"),CONCATENATE("R3C",'Mapa final'!#REF!),"")</f>
        <v>#REF!</v>
      </c>
      <c r="Z38" s="67" t="e">
        <f>IF(AND('Mapa final'!#REF!="Baja",'Mapa final'!#REF!="Moderado"),CONCATENATE("R3C",'Mapa final'!#REF!),"")</f>
        <v>#REF!</v>
      </c>
      <c r="AA38" s="68" t="e">
        <f>IF(AND('Mapa final'!#REF!="Baja",'Mapa final'!#REF!="Moderado"),CONCATENATE("R3C",'Mapa final'!#REF!),"")</f>
        <v>#REF!</v>
      </c>
      <c r="AB38" s="51" t="e">
        <f>IF(AND('Mapa final'!#REF!="Baja",'Mapa final'!#REF!="Mayor"),CONCATENATE("R3C",'Mapa final'!#REF!),"")</f>
        <v>#REF!</v>
      </c>
      <c r="AC38" s="52" t="e">
        <f>IF(AND('Mapa final'!#REF!="Baja",'Mapa final'!#REF!="Mayor"),CONCATENATE("R3C",'Mapa final'!#REF!),"")</f>
        <v>#REF!</v>
      </c>
      <c r="AD38" s="52" t="e">
        <f>IF(AND('Mapa final'!#REF!="Baja",'Mapa final'!#REF!="Mayor"),CONCATENATE("R3C",'Mapa final'!#REF!),"")</f>
        <v>#REF!</v>
      </c>
      <c r="AE38" s="52" t="e">
        <f>IF(AND('Mapa final'!#REF!="Baja",'Mapa final'!#REF!="Mayor"),CONCATENATE("R3C",'Mapa final'!#REF!),"")</f>
        <v>#REF!</v>
      </c>
      <c r="AF38" s="52" t="e">
        <f>IF(AND('Mapa final'!#REF!="Baja",'Mapa final'!#REF!="Mayor"),CONCATENATE("R3C",'Mapa final'!#REF!),"")</f>
        <v>#REF!</v>
      </c>
      <c r="AG38" s="53" t="e">
        <f>IF(AND('Mapa final'!#REF!="Baja",'Mapa final'!#REF!="Mayor"),CONCATENATE("R3C",'Mapa final'!#REF!),"")</f>
        <v>#REF!</v>
      </c>
      <c r="AH38" s="54" t="e">
        <f>IF(AND('Mapa final'!#REF!="Baja",'Mapa final'!#REF!="Catastrófico"),CONCATENATE("R3C",'Mapa final'!#REF!),"")</f>
        <v>#REF!</v>
      </c>
      <c r="AI38" s="55" t="e">
        <f>IF(AND('Mapa final'!#REF!="Baja",'Mapa final'!#REF!="Catastrófico"),CONCATENATE("R3C",'Mapa final'!#REF!),"")</f>
        <v>#REF!</v>
      </c>
      <c r="AJ38" s="55" t="e">
        <f>IF(AND('Mapa final'!#REF!="Baja",'Mapa final'!#REF!="Catastrófico"),CONCATENATE("R3C",'Mapa final'!#REF!),"")</f>
        <v>#REF!</v>
      </c>
      <c r="AK38" s="55" t="e">
        <f>IF(AND('Mapa final'!#REF!="Baja",'Mapa final'!#REF!="Catastrófico"),CONCATENATE("R3C",'Mapa final'!#REF!),"")</f>
        <v>#REF!</v>
      </c>
      <c r="AL38" s="55" t="e">
        <f>IF(AND('Mapa final'!#REF!="Baja",'Mapa final'!#REF!="Catastrófico"),CONCATENATE("R3C",'Mapa final'!#REF!),"")</f>
        <v>#REF!</v>
      </c>
      <c r="AM38" s="56" t="e">
        <f>IF(AND('Mapa final'!#REF!="Baja",'Mapa final'!#REF!="Catastrófico"),CONCATENATE("R3C",'Mapa final'!#REF!),"")</f>
        <v>#REF!</v>
      </c>
      <c r="AN38" s="82"/>
      <c r="AO38" s="404"/>
      <c r="AP38" s="405"/>
      <c r="AQ38" s="405"/>
      <c r="AR38" s="405"/>
      <c r="AS38" s="405"/>
      <c r="AT38" s="406"/>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332"/>
      <c r="C39" s="332"/>
      <c r="D39" s="333"/>
      <c r="E39" s="373"/>
      <c r="F39" s="374"/>
      <c r="G39" s="374"/>
      <c r="H39" s="374"/>
      <c r="I39" s="374"/>
      <c r="J39" s="75" t="e">
        <f>IF(AND('Mapa final'!#REF!="Baja",'Mapa final'!#REF!="Leve"),CONCATENATE("R4C",'Mapa final'!#REF!),"")</f>
        <v>#REF!</v>
      </c>
      <c r="K39" s="76" t="e">
        <f>IF(AND('Mapa final'!#REF!="Baja",'Mapa final'!#REF!="Leve"),CONCATENATE("R4C",'Mapa final'!#REF!),"")</f>
        <v>#REF!</v>
      </c>
      <c r="L39" s="76" t="e">
        <f>IF(AND('Mapa final'!#REF!="Baja",'Mapa final'!#REF!="Leve"),CONCATENATE("R4C",'Mapa final'!#REF!),"")</f>
        <v>#REF!</v>
      </c>
      <c r="M39" s="76" t="e">
        <f>IF(AND('Mapa final'!#REF!="Baja",'Mapa final'!#REF!="Leve"),CONCATENATE("R4C",'Mapa final'!#REF!),"")</f>
        <v>#REF!</v>
      </c>
      <c r="N39" s="76" t="e">
        <f>IF(AND('Mapa final'!#REF!="Baja",'Mapa final'!#REF!="Leve"),CONCATENATE("R4C",'Mapa final'!#REF!),"")</f>
        <v>#REF!</v>
      </c>
      <c r="O39" s="77" t="e">
        <f>IF(AND('Mapa final'!#REF!="Baja",'Mapa final'!#REF!="Leve"),CONCATENATE("R4C",'Mapa final'!#REF!),"")</f>
        <v>#REF!</v>
      </c>
      <c r="P39" s="66" t="e">
        <f>IF(AND('Mapa final'!#REF!="Baja",'Mapa final'!#REF!="Menor"),CONCATENATE("R4C",'Mapa final'!#REF!),"")</f>
        <v>#REF!</v>
      </c>
      <c r="Q39" s="67" t="e">
        <f>IF(AND('Mapa final'!#REF!="Baja",'Mapa final'!#REF!="Menor"),CONCATENATE("R4C",'Mapa final'!#REF!),"")</f>
        <v>#REF!</v>
      </c>
      <c r="R39" s="67" t="e">
        <f>IF(AND('Mapa final'!#REF!="Baja",'Mapa final'!#REF!="Menor"),CONCATENATE("R4C",'Mapa final'!#REF!),"")</f>
        <v>#REF!</v>
      </c>
      <c r="S39" s="67" t="e">
        <f>IF(AND('Mapa final'!#REF!="Baja",'Mapa final'!#REF!="Menor"),CONCATENATE("R4C",'Mapa final'!#REF!),"")</f>
        <v>#REF!</v>
      </c>
      <c r="T39" s="67" t="e">
        <f>IF(AND('Mapa final'!#REF!="Baja",'Mapa final'!#REF!="Menor"),CONCATENATE("R4C",'Mapa final'!#REF!),"")</f>
        <v>#REF!</v>
      </c>
      <c r="U39" s="68" t="e">
        <f>IF(AND('Mapa final'!#REF!="Baja",'Mapa final'!#REF!="Menor"),CONCATENATE("R4C",'Mapa final'!#REF!),"")</f>
        <v>#REF!</v>
      </c>
      <c r="V39" s="66" t="e">
        <f>IF(AND('Mapa final'!#REF!="Baja",'Mapa final'!#REF!="Moderado"),CONCATENATE("R4C",'Mapa final'!#REF!),"")</f>
        <v>#REF!</v>
      </c>
      <c r="W39" s="67" t="e">
        <f>IF(AND('Mapa final'!#REF!="Baja",'Mapa final'!#REF!="Moderado"),CONCATENATE("R4C",'Mapa final'!#REF!),"")</f>
        <v>#REF!</v>
      </c>
      <c r="X39" s="67" t="e">
        <f>IF(AND('Mapa final'!#REF!="Baja",'Mapa final'!#REF!="Moderado"),CONCATENATE("R4C",'Mapa final'!#REF!),"")</f>
        <v>#REF!</v>
      </c>
      <c r="Y39" s="67" t="e">
        <f>IF(AND('Mapa final'!#REF!="Baja",'Mapa final'!#REF!="Moderado"),CONCATENATE("R4C",'Mapa final'!#REF!),"")</f>
        <v>#REF!</v>
      </c>
      <c r="Z39" s="67" t="e">
        <f>IF(AND('Mapa final'!#REF!="Baja",'Mapa final'!#REF!="Moderado"),CONCATENATE("R4C",'Mapa final'!#REF!),"")</f>
        <v>#REF!</v>
      </c>
      <c r="AA39" s="68" t="e">
        <f>IF(AND('Mapa final'!#REF!="Baja",'Mapa final'!#REF!="Moderado"),CONCATENATE("R4C",'Mapa final'!#REF!),"")</f>
        <v>#REF!</v>
      </c>
      <c r="AB39" s="51" t="e">
        <f>IF(AND('Mapa final'!#REF!="Baja",'Mapa final'!#REF!="Mayor"),CONCATENATE("R4C",'Mapa final'!#REF!),"")</f>
        <v>#REF!</v>
      </c>
      <c r="AC39" s="52" t="e">
        <f>IF(AND('Mapa final'!#REF!="Baja",'Mapa final'!#REF!="Mayor"),CONCATENATE("R4C",'Mapa final'!#REF!),"")</f>
        <v>#REF!</v>
      </c>
      <c r="AD39" s="52" t="e">
        <f>IF(AND('Mapa final'!#REF!="Baja",'Mapa final'!#REF!="Mayor"),CONCATENATE("R4C",'Mapa final'!#REF!),"")</f>
        <v>#REF!</v>
      </c>
      <c r="AE39" s="52" t="e">
        <f>IF(AND('Mapa final'!#REF!="Baja",'Mapa final'!#REF!="Mayor"),CONCATENATE("R4C",'Mapa final'!#REF!),"")</f>
        <v>#REF!</v>
      </c>
      <c r="AF39" s="52" t="e">
        <f>IF(AND('Mapa final'!#REF!="Baja",'Mapa final'!#REF!="Mayor"),CONCATENATE("R4C",'Mapa final'!#REF!),"")</f>
        <v>#REF!</v>
      </c>
      <c r="AG39" s="53" t="e">
        <f>IF(AND('Mapa final'!#REF!="Baja",'Mapa final'!#REF!="Mayor"),CONCATENATE("R4C",'Mapa final'!#REF!),"")</f>
        <v>#REF!</v>
      </c>
      <c r="AH39" s="54" t="e">
        <f>IF(AND('Mapa final'!#REF!="Baja",'Mapa final'!#REF!="Catastrófico"),CONCATENATE("R4C",'Mapa final'!#REF!),"")</f>
        <v>#REF!</v>
      </c>
      <c r="AI39" s="55" t="e">
        <f>IF(AND('Mapa final'!#REF!="Baja",'Mapa final'!#REF!="Catastrófico"),CONCATENATE("R4C",'Mapa final'!#REF!),"")</f>
        <v>#REF!</v>
      </c>
      <c r="AJ39" s="55" t="e">
        <f>IF(AND('Mapa final'!#REF!="Baja",'Mapa final'!#REF!="Catastrófico"),CONCATENATE("R4C",'Mapa final'!#REF!),"")</f>
        <v>#REF!</v>
      </c>
      <c r="AK39" s="55" t="e">
        <f>IF(AND('Mapa final'!#REF!="Baja",'Mapa final'!#REF!="Catastrófico"),CONCATENATE("R4C",'Mapa final'!#REF!),"")</f>
        <v>#REF!</v>
      </c>
      <c r="AL39" s="55" t="e">
        <f>IF(AND('Mapa final'!#REF!="Baja",'Mapa final'!#REF!="Catastrófico"),CONCATENATE("R4C",'Mapa final'!#REF!),"")</f>
        <v>#REF!</v>
      </c>
      <c r="AM39" s="56" t="e">
        <f>IF(AND('Mapa final'!#REF!="Baja",'Mapa final'!#REF!="Catastrófico"),CONCATENATE("R4C",'Mapa final'!#REF!),"")</f>
        <v>#REF!</v>
      </c>
      <c r="AN39" s="82"/>
      <c r="AO39" s="404"/>
      <c r="AP39" s="405"/>
      <c r="AQ39" s="405"/>
      <c r="AR39" s="405"/>
      <c r="AS39" s="405"/>
      <c r="AT39" s="406"/>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332"/>
      <c r="C40" s="332"/>
      <c r="D40" s="333"/>
      <c r="E40" s="373"/>
      <c r="F40" s="374"/>
      <c r="G40" s="374"/>
      <c r="H40" s="374"/>
      <c r="I40" s="374"/>
      <c r="J40" s="75" t="str">
        <f>IF(AND('Mapa final'!$AB$13="Baja",'Mapa final'!$AD$13="Leve"),CONCATENATE("R5C",'Mapa final'!$R$13),"")</f>
        <v/>
      </c>
      <c r="K40" s="76" t="e">
        <f>IF(AND('Mapa final'!#REF!="Baja",'Mapa final'!#REF!="Leve"),CONCATENATE("R5C",'Mapa final'!#REF!),"")</f>
        <v>#REF!</v>
      </c>
      <c r="L40" s="76" t="e">
        <f>IF(AND('Mapa final'!#REF!="Baja",'Mapa final'!#REF!="Leve"),CONCATENATE("R5C",'Mapa final'!#REF!),"")</f>
        <v>#REF!</v>
      </c>
      <c r="M40" s="76" t="e">
        <f>IF(AND('Mapa final'!#REF!="Baja",'Mapa final'!#REF!="Leve"),CONCATENATE("R5C",'Mapa final'!#REF!),"")</f>
        <v>#REF!</v>
      </c>
      <c r="N40" s="76" t="e">
        <f>IF(AND('Mapa final'!#REF!="Baja",'Mapa final'!#REF!="Leve"),CONCATENATE("R5C",'Mapa final'!#REF!),"")</f>
        <v>#REF!</v>
      </c>
      <c r="O40" s="77" t="e">
        <f>IF(AND('Mapa final'!#REF!="Baja",'Mapa final'!#REF!="Leve"),CONCATENATE("R5C",'Mapa final'!#REF!),"")</f>
        <v>#REF!</v>
      </c>
      <c r="P40" s="66" t="str">
        <f>IF(AND('Mapa final'!$AB$13="Baja",'Mapa final'!$AD$13="Menor"),CONCATENATE("R5C",'Mapa final'!$R$13),"")</f>
        <v/>
      </c>
      <c r="Q40" s="67" t="e">
        <f>IF(AND('Mapa final'!#REF!="Baja",'Mapa final'!#REF!="Menor"),CONCATENATE("R5C",'Mapa final'!#REF!),"")</f>
        <v>#REF!</v>
      </c>
      <c r="R40" s="67" t="e">
        <f>IF(AND('Mapa final'!#REF!="Baja",'Mapa final'!#REF!="Menor"),CONCATENATE("R5C",'Mapa final'!#REF!),"")</f>
        <v>#REF!</v>
      </c>
      <c r="S40" s="67" t="e">
        <f>IF(AND('Mapa final'!#REF!="Baja",'Mapa final'!#REF!="Menor"),CONCATENATE("R5C",'Mapa final'!#REF!),"")</f>
        <v>#REF!</v>
      </c>
      <c r="T40" s="67" t="e">
        <f>IF(AND('Mapa final'!#REF!="Baja",'Mapa final'!#REF!="Menor"),CONCATENATE("R5C",'Mapa final'!#REF!),"")</f>
        <v>#REF!</v>
      </c>
      <c r="U40" s="68" t="e">
        <f>IF(AND('Mapa final'!#REF!="Baja",'Mapa final'!#REF!="Menor"),CONCATENATE("R5C",'Mapa final'!#REF!),"")</f>
        <v>#REF!</v>
      </c>
      <c r="V40" s="66" t="str">
        <f>IF(AND('Mapa final'!$AB$13="Baja",'Mapa final'!$AD$13="Moderado"),CONCATENATE("R5C",'Mapa final'!$R$13),"")</f>
        <v>R5C1</v>
      </c>
      <c r="W40" s="67" t="e">
        <f>IF(AND('Mapa final'!#REF!="Baja",'Mapa final'!#REF!="Moderado"),CONCATENATE("R5C",'Mapa final'!#REF!),"")</f>
        <v>#REF!</v>
      </c>
      <c r="X40" s="67" t="e">
        <f>IF(AND('Mapa final'!#REF!="Baja",'Mapa final'!#REF!="Moderado"),CONCATENATE("R5C",'Mapa final'!#REF!),"")</f>
        <v>#REF!</v>
      </c>
      <c r="Y40" s="67" t="e">
        <f>IF(AND('Mapa final'!#REF!="Baja",'Mapa final'!#REF!="Moderado"),CONCATENATE("R5C",'Mapa final'!#REF!),"")</f>
        <v>#REF!</v>
      </c>
      <c r="Z40" s="67" t="e">
        <f>IF(AND('Mapa final'!#REF!="Baja",'Mapa final'!#REF!="Moderado"),CONCATENATE("R5C",'Mapa final'!#REF!),"")</f>
        <v>#REF!</v>
      </c>
      <c r="AA40" s="68" t="e">
        <f>IF(AND('Mapa final'!#REF!="Baja",'Mapa final'!#REF!="Moderado"),CONCATENATE("R5C",'Mapa final'!#REF!),"")</f>
        <v>#REF!</v>
      </c>
      <c r="AB40" s="51" t="str">
        <f>IF(AND('Mapa final'!$AB$13="Baja",'Mapa final'!$AD$13="Mayor"),CONCATENATE("R5C",'Mapa final'!$R$13),"")</f>
        <v/>
      </c>
      <c r="AC40" s="52" t="e">
        <f>IF(AND('Mapa final'!#REF!="Baja",'Mapa final'!#REF!="Mayor"),CONCATENATE("R5C",'Mapa final'!#REF!),"")</f>
        <v>#REF!</v>
      </c>
      <c r="AD40" s="52" t="e">
        <f>IF(AND('Mapa final'!#REF!="Baja",'Mapa final'!#REF!="Mayor"),CONCATENATE("R5C",'Mapa final'!#REF!),"")</f>
        <v>#REF!</v>
      </c>
      <c r="AE40" s="52" t="e">
        <f>IF(AND('Mapa final'!#REF!="Baja",'Mapa final'!#REF!="Mayor"),CONCATENATE("R5C",'Mapa final'!#REF!),"")</f>
        <v>#REF!</v>
      </c>
      <c r="AF40" s="52" t="e">
        <f>IF(AND('Mapa final'!#REF!="Baja",'Mapa final'!#REF!="Mayor"),CONCATENATE("R5C",'Mapa final'!#REF!),"")</f>
        <v>#REF!</v>
      </c>
      <c r="AG40" s="53" t="e">
        <f>IF(AND('Mapa final'!#REF!="Baja",'Mapa final'!#REF!="Mayor"),CONCATENATE("R5C",'Mapa final'!#REF!),"")</f>
        <v>#REF!</v>
      </c>
      <c r="AH40" s="54" t="str">
        <f>IF(AND('Mapa final'!$AB$13="Baja",'Mapa final'!$AD$13="Catastrófico"),CONCATENATE("R5C",'Mapa final'!$R$13),"")</f>
        <v/>
      </c>
      <c r="AI40" s="55" t="e">
        <f>IF(AND('Mapa final'!#REF!="Baja",'Mapa final'!#REF!="Catastrófico"),CONCATENATE("R5C",'Mapa final'!#REF!),"")</f>
        <v>#REF!</v>
      </c>
      <c r="AJ40" s="55" t="e">
        <f>IF(AND('Mapa final'!#REF!="Baja",'Mapa final'!#REF!="Catastrófico"),CONCATENATE("R5C",'Mapa final'!#REF!),"")</f>
        <v>#REF!</v>
      </c>
      <c r="AK40" s="55" t="e">
        <f>IF(AND('Mapa final'!#REF!="Baja",'Mapa final'!#REF!="Catastrófico"),CONCATENATE("R5C",'Mapa final'!#REF!),"")</f>
        <v>#REF!</v>
      </c>
      <c r="AL40" s="55" t="e">
        <f>IF(AND('Mapa final'!#REF!="Baja",'Mapa final'!#REF!="Catastrófico"),CONCATENATE("R5C",'Mapa final'!#REF!),"")</f>
        <v>#REF!</v>
      </c>
      <c r="AM40" s="56" t="e">
        <f>IF(AND('Mapa final'!#REF!="Baja",'Mapa final'!#REF!="Catastrófico"),CONCATENATE("R5C",'Mapa final'!#REF!),"")</f>
        <v>#REF!</v>
      </c>
      <c r="AN40" s="82"/>
      <c r="AO40" s="404"/>
      <c r="AP40" s="405"/>
      <c r="AQ40" s="405"/>
      <c r="AR40" s="405"/>
      <c r="AS40" s="405"/>
      <c r="AT40" s="406"/>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332"/>
      <c r="C41" s="332"/>
      <c r="D41" s="333"/>
      <c r="E41" s="373"/>
      <c r="F41" s="374"/>
      <c r="G41" s="374"/>
      <c r="H41" s="374"/>
      <c r="I41" s="374"/>
      <c r="J41" s="75" t="str">
        <f>IF(AND('Mapa final'!$AB$14="Baja",'Mapa final'!$AD$14="Leve"),CONCATENATE("R6C",'Mapa final'!$R$14),"")</f>
        <v/>
      </c>
      <c r="K41" s="76" t="e">
        <f>IF(AND('Mapa final'!#REF!="Baja",'Mapa final'!#REF!="Leve"),CONCATENATE("R6C",'Mapa final'!#REF!),"")</f>
        <v>#REF!</v>
      </c>
      <c r="L41" s="76" t="e">
        <f>IF(AND('Mapa final'!#REF!="Baja",'Mapa final'!#REF!="Leve"),CONCATENATE("R6C",'Mapa final'!#REF!),"")</f>
        <v>#REF!</v>
      </c>
      <c r="M41" s="76" t="e">
        <f>IF(AND('Mapa final'!#REF!="Baja",'Mapa final'!#REF!="Leve"),CONCATENATE("R6C",'Mapa final'!#REF!),"")</f>
        <v>#REF!</v>
      </c>
      <c r="N41" s="76" t="e">
        <f>IF(AND('Mapa final'!#REF!="Baja",'Mapa final'!#REF!="Leve"),CONCATENATE("R6C",'Mapa final'!#REF!),"")</f>
        <v>#REF!</v>
      </c>
      <c r="O41" s="77" t="e">
        <f>IF(AND('Mapa final'!#REF!="Baja",'Mapa final'!#REF!="Leve"),CONCATENATE("R6C",'Mapa final'!#REF!),"")</f>
        <v>#REF!</v>
      </c>
      <c r="P41" s="66" t="str">
        <f>IF(AND('Mapa final'!$AB$14="Baja",'Mapa final'!$AD$14="Menor"),CONCATENATE("R6C",'Mapa final'!$R$14),"")</f>
        <v/>
      </c>
      <c r="Q41" s="67" t="e">
        <f>IF(AND('Mapa final'!#REF!="Baja",'Mapa final'!#REF!="Menor"),CONCATENATE("R6C",'Mapa final'!#REF!),"")</f>
        <v>#REF!</v>
      </c>
      <c r="R41" s="67" t="e">
        <f>IF(AND('Mapa final'!#REF!="Baja",'Mapa final'!#REF!="Menor"),CONCATENATE("R6C",'Mapa final'!#REF!),"")</f>
        <v>#REF!</v>
      </c>
      <c r="S41" s="67" t="e">
        <f>IF(AND('Mapa final'!#REF!="Baja",'Mapa final'!#REF!="Menor"),CONCATENATE("R6C",'Mapa final'!#REF!),"")</f>
        <v>#REF!</v>
      </c>
      <c r="T41" s="67" t="e">
        <f>IF(AND('Mapa final'!#REF!="Baja",'Mapa final'!#REF!="Menor"),CONCATENATE("R6C",'Mapa final'!#REF!),"")</f>
        <v>#REF!</v>
      </c>
      <c r="U41" s="68" t="e">
        <f>IF(AND('Mapa final'!#REF!="Baja",'Mapa final'!#REF!="Menor"),CONCATENATE("R6C",'Mapa final'!#REF!),"")</f>
        <v>#REF!</v>
      </c>
      <c r="V41" s="66" t="str">
        <f>IF(AND('Mapa final'!$AB$14="Baja",'Mapa final'!$AD$14="Moderado"),CONCATENATE("R6C",'Mapa final'!$R$14),"")</f>
        <v/>
      </c>
      <c r="W41" s="67" t="e">
        <f>IF(AND('Mapa final'!#REF!="Baja",'Mapa final'!#REF!="Moderado"),CONCATENATE("R6C",'Mapa final'!#REF!),"")</f>
        <v>#REF!</v>
      </c>
      <c r="X41" s="67" t="e">
        <f>IF(AND('Mapa final'!#REF!="Baja",'Mapa final'!#REF!="Moderado"),CONCATENATE("R6C",'Mapa final'!#REF!),"")</f>
        <v>#REF!</v>
      </c>
      <c r="Y41" s="67" t="e">
        <f>IF(AND('Mapa final'!#REF!="Baja",'Mapa final'!#REF!="Moderado"),CONCATENATE("R6C",'Mapa final'!#REF!),"")</f>
        <v>#REF!</v>
      </c>
      <c r="Z41" s="67" t="e">
        <f>IF(AND('Mapa final'!#REF!="Baja",'Mapa final'!#REF!="Moderado"),CONCATENATE("R6C",'Mapa final'!#REF!),"")</f>
        <v>#REF!</v>
      </c>
      <c r="AA41" s="68" t="e">
        <f>IF(AND('Mapa final'!#REF!="Baja",'Mapa final'!#REF!="Moderado"),CONCATENATE("R6C",'Mapa final'!#REF!),"")</f>
        <v>#REF!</v>
      </c>
      <c r="AB41" s="51" t="str">
        <f>IF(AND('Mapa final'!$AB$14="Baja",'Mapa final'!$AD$14="Mayor"),CONCATENATE("R6C",'Mapa final'!$R$14),"")</f>
        <v/>
      </c>
      <c r="AC41" s="52" t="e">
        <f>IF(AND('Mapa final'!#REF!="Baja",'Mapa final'!#REF!="Mayor"),CONCATENATE("R6C",'Mapa final'!#REF!),"")</f>
        <v>#REF!</v>
      </c>
      <c r="AD41" s="52" t="e">
        <f>IF(AND('Mapa final'!#REF!="Baja",'Mapa final'!#REF!="Mayor"),CONCATENATE("R6C",'Mapa final'!#REF!),"")</f>
        <v>#REF!</v>
      </c>
      <c r="AE41" s="52" t="e">
        <f>IF(AND('Mapa final'!#REF!="Baja",'Mapa final'!#REF!="Mayor"),CONCATENATE("R6C",'Mapa final'!#REF!),"")</f>
        <v>#REF!</v>
      </c>
      <c r="AF41" s="52" t="e">
        <f>IF(AND('Mapa final'!#REF!="Baja",'Mapa final'!#REF!="Mayor"),CONCATENATE("R6C",'Mapa final'!#REF!),"")</f>
        <v>#REF!</v>
      </c>
      <c r="AG41" s="53" t="e">
        <f>IF(AND('Mapa final'!#REF!="Baja",'Mapa final'!#REF!="Mayor"),CONCATENATE("R6C",'Mapa final'!#REF!),"")</f>
        <v>#REF!</v>
      </c>
      <c r="AH41" s="54" t="str">
        <f>IF(AND('Mapa final'!$AB$14="Baja",'Mapa final'!$AD$14="Catastrófico"),CONCATENATE("R6C",'Mapa final'!$R$14),"")</f>
        <v/>
      </c>
      <c r="AI41" s="55" t="e">
        <f>IF(AND('Mapa final'!#REF!="Baja",'Mapa final'!#REF!="Catastrófico"),CONCATENATE("R6C",'Mapa final'!#REF!),"")</f>
        <v>#REF!</v>
      </c>
      <c r="AJ41" s="55" t="e">
        <f>IF(AND('Mapa final'!#REF!="Baja",'Mapa final'!#REF!="Catastrófico"),CONCATENATE("R6C",'Mapa final'!#REF!),"")</f>
        <v>#REF!</v>
      </c>
      <c r="AK41" s="55" t="e">
        <f>IF(AND('Mapa final'!#REF!="Baja",'Mapa final'!#REF!="Catastrófico"),CONCATENATE("R6C",'Mapa final'!#REF!),"")</f>
        <v>#REF!</v>
      </c>
      <c r="AL41" s="55" t="e">
        <f>IF(AND('Mapa final'!#REF!="Baja",'Mapa final'!#REF!="Catastrófico"),CONCATENATE("R6C",'Mapa final'!#REF!),"")</f>
        <v>#REF!</v>
      </c>
      <c r="AM41" s="56" t="e">
        <f>IF(AND('Mapa final'!#REF!="Baja",'Mapa final'!#REF!="Catastrófico"),CONCATENATE("R6C",'Mapa final'!#REF!),"")</f>
        <v>#REF!</v>
      </c>
      <c r="AN41" s="82"/>
      <c r="AO41" s="404"/>
      <c r="AP41" s="405"/>
      <c r="AQ41" s="405"/>
      <c r="AR41" s="405"/>
      <c r="AS41" s="405"/>
      <c r="AT41" s="406"/>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332"/>
      <c r="C42" s="332"/>
      <c r="D42" s="333"/>
      <c r="E42" s="373"/>
      <c r="F42" s="374"/>
      <c r="G42" s="374"/>
      <c r="H42" s="374"/>
      <c r="I42" s="374"/>
      <c r="J42" s="75" t="e">
        <f>IF(AND('Mapa final'!#REF!="Baja",'Mapa final'!#REF!="Leve"),CONCATENATE("R7C",'Mapa final'!#REF!),"")</f>
        <v>#REF!</v>
      </c>
      <c r="K42" s="76" t="e">
        <f>IF(AND('Mapa final'!#REF!="Baja",'Mapa final'!#REF!="Leve"),CONCATENATE("R7C",'Mapa final'!#REF!),"")</f>
        <v>#REF!</v>
      </c>
      <c r="L42" s="76" t="e">
        <f>IF(AND('Mapa final'!#REF!="Baja",'Mapa final'!#REF!="Leve"),CONCATENATE("R7C",'Mapa final'!#REF!),"")</f>
        <v>#REF!</v>
      </c>
      <c r="M42" s="76" t="e">
        <f>IF(AND('Mapa final'!#REF!="Baja",'Mapa final'!#REF!="Leve"),CONCATENATE("R7C",'Mapa final'!#REF!),"")</f>
        <v>#REF!</v>
      </c>
      <c r="N42" s="76" t="e">
        <f>IF(AND('Mapa final'!#REF!="Baja",'Mapa final'!#REF!="Leve"),CONCATENATE("R7C",'Mapa final'!#REF!),"")</f>
        <v>#REF!</v>
      </c>
      <c r="O42" s="77" t="e">
        <f>IF(AND('Mapa final'!#REF!="Baja",'Mapa final'!#REF!="Leve"),CONCATENATE("R7C",'Mapa final'!#REF!),"")</f>
        <v>#REF!</v>
      </c>
      <c r="P42" s="66" t="e">
        <f>IF(AND('Mapa final'!#REF!="Baja",'Mapa final'!#REF!="Menor"),CONCATENATE("R7C",'Mapa final'!#REF!),"")</f>
        <v>#REF!</v>
      </c>
      <c r="Q42" s="67" t="e">
        <f>IF(AND('Mapa final'!#REF!="Baja",'Mapa final'!#REF!="Menor"),CONCATENATE("R7C",'Mapa final'!#REF!),"")</f>
        <v>#REF!</v>
      </c>
      <c r="R42" s="67" t="e">
        <f>IF(AND('Mapa final'!#REF!="Baja",'Mapa final'!#REF!="Menor"),CONCATENATE("R7C",'Mapa final'!#REF!),"")</f>
        <v>#REF!</v>
      </c>
      <c r="S42" s="67" t="e">
        <f>IF(AND('Mapa final'!#REF!="Baja",'Mapa final'!#REF!="Menor"),CONCATENATE("R7C",'Mapa final'!#REF!),"")</f>
        <v>#REF!</v>
      </c>
      <c r="T42" s="67" t="e">
        <f>IF(AND('Mapa final'!#REF!="Baja",'Mapa final'!#REF!="Menor"),CONCATENATE("R7C",'Mapa final'!#REF!),"")</f>
        <v>#REF!</v>
      </c>
      <c r="U42" s="68" t="e">
        <f>IF(AND('Mapa final'!#REF!="Baja",'Mapa final'!#REF!="Menor"),CONCATENATE("R7C",'Mapa final'!#REF!),"")</f>
        <v>#REF!</v>
      </c>
      <c r="V42" s="66" t="e">
        <f>IF(AND('Mapa final'!#REF!="Baja",'Mapa final'!#REF!="Moderado"),CONCATENATE("R7C",'Mapa final'!#REF!),"")</f>
        <v>#REF!</v>
      </c>
      <c r="W42" s="67" t="e">
        <f>IF(AND('Mapa final'!#REF!="Baja",'Mapa final'!#REF!="Moderado"),CONCATENATE("R7C",'Mapa final'!#REF!),"")</f>
        <v>#REF!</v>
      </c>
      <c r="X42" s="67" t="e">
        <f>IF(AND('Mapa final'!#REF!="Baja",'Mapa final'!#REF!="Moderado"),CONCATENATE("R7C",'Mapa final'!#REF!),"")</f>
        <v>#REF!</v>
      </c>
      <c r="Y42" s="67" t="e">
        <f>IF(AND('Mapa final'!#REF!="Baja",'Mapa final'!#REF!="Moderado"),CONCATENATE("R7C",'Mapa final'!#REF!),"")</f>
        <v>#REF!</v>
      </c>
      <c r="Z42" s="67" t="e">
        <f>IF(AND('Mapa final'!#REF!="Baja",'Mapa final'!#REF!="Moderado"),CONCATENATE("R7C",'Mapa final'!#REF!),"")</f>
        <v>#REF!</v>
      </c>
      <c r="AA42" s="68" t="e">
        <f>IF(AND('Mapa final'!#REF!="Baja",'Mapa final'!#REF!="Moderado"),CONCATENATE("R7C",'Mapa final'!#REF!),"")</f>
        <v>#REF!</v>
      </c>
      <c r="AB42" s="51" t="e">
        <f>IF(AND('Mapa final'!#REF!="Baja",'Mapa final'!#REF!="Mayor"),CONCATENATE("R7C",'Mapa final'!#REF!),"")</f>
        <v>#REF!</v>
      </c>
      <c r="AC42" s="52" t="e">
        <f>IF(AND('Mapa final'!#REF!="Baja",'Mapa final'!#REF!="Mayor"),CONCATENATE("R7C",'Mapa final'!#REF!),"")</f>
        <v>#REF!</v>
      </c>
      <c r="AD42" s="52" t="e">
        <f>IF(AND('Mapa final'!#REF!="Baja",'Mapa final'!#REF!="Mayor"),CONCATENATE("R7C",'Mapa final'!#REF!),"")</f>
        <v>#REF!</v>
      </c>
      <c r="AE42" s="52" t="e">
        <f>IF(AND('Mapa final'!#REF!="Baja",'Mapa final'!#REF!="Mayor"),CONCATENATE("R7C",'Mapa final'!#REF!),"")</f>
        <v>#REF!</v>
      </c>
      <c r="AF42" s="52" t="e">
        <f>IF(AND('Mapa final'!#REF!="Baja",'Mapa final'!#REF!="Mayor"),CONCATENATE("R7C",'Mapa final'!#REF!),"")</f>
        <v>#REF!</v>
      </c>
      <c r="AG42" s="53" t="e">
        <f>IF(AND('Mapa final'!#REF!="Baja",'Mapa final'!#REF!="Mayor"),CONCATENATE("R7C",'Mapa final'!#REF!),"")</f>
        <v>#REF!</v>
      </c>
      <c r="AH42" s="54" t="e">
        <f>IF(AND('Mapa final'!#REF!="Baja",'Mapa final'!#REF!="Catastrófico"),CONCATENATE("R7C",'Mapa final'!#REF!),"")</f>
        <v>#REF!</v>
      </c>
      <c r="AI42" s="55" t="e">
        <f>IF(AND('Mapa final'!#REF!="Baja",'Mapa final'!#REF!="Catastrófico"),CONCATENATE("R7C",'Mapa final'!#REF!),"")</f>
        <v>#REF!</v>
      </c>
      <c r="AJ42" s="55" t="e">
        <f>IF(AND('Mapa final'!#REF!="Baja",'Mapa final'!#REF!="Catastrófico"),CONCATENATE("R7C",'Mapa final'!#REF!),"")</f>
        <v>#REF!</v>
      </c>
      <c r="AK42" s="55" t="e">
        <f>IF(AND('Mapa final'!#REF!="Baja",'Mapa final'!#REF!="Catastrófico"),CONCATENATE("R7C",'Mapa final'!#REF!),"")</f>
        <v>#REF!</v>
      </c>
      <c r="AL42" s="55" t="e">
        <f>IF(AND('Mapa final'!#REF!="Baja",'Mapa final'!#REF!="Catastrófico"),CONCATENATE("R7C",'Mapa final'!#REF!),"")</f>
        <v>#REF!</v>
      </c>
      <c r="AM42" s="56" t="e">
        <f>IF(AND('Mapa final'!#REF!="Baja",'Mapa final'!#REF!="Catastrófico"),CONCATENATE("R7C",'Mapa final'!#REF!),"")</f>
        <v>#REF!</v>
      </c>
      <c r="AN42" s="82"/>
      <c r="AO42" s="404"/>
      <c r="AP42" s="405"/>
      <c r="AQ42" s="405"/>
      <c r="AR42" s="405"/>
      <c r="AS42" s="405"/>
      <c r="AT42" s="406"/>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332"/>
      <c r="C43" s="332"/>
      <c r="D43" s="333"/>
      <c r="E43" s="373"/>
      <c r="F43" s="374"/>
      <c r="G43" s="374"/>
      <c r="H43" s="374"/>
      <c r="I43" s="374"/>
      <c r="J43" s="75" t="e">
        <f>IF(AND('Mapa final'!#REF!="Baja",'Mapa final'!#REF!="Leve"),CONCATENATE("R8C",'Mapa final'!#REF!),"")</f>
        <v>#REF!</v>
      </c>
      <c r="K43" s="76" t="e">
        <f>IF(AND('Mapa final'!#REF!="Baja",'Mapa final'!#REF!="Leve"),CONCATENATE("R8C",'Mapa final'!#REF!),"")</f>
        <v>#REF!</v>
      </c>
      <c r="L43" s="76" t="e">
        <f>IF(AND('Mapa final'!#REF!="Baja",'Mapa final'!#REF!="Leve"),CONCATENATE("R8C",'Mapa final'!#REF!),"")</f>
        <v>#REF!</v>
      </c>
      <c r="M43" s="76" t="e">
        <f>IF(AND('Mapa final'!#REF!="Baja",'Mapa final'!#REF!="Leve"),CONCATENATE("R8C",'Mapa final'!#REF!),"")</f>
        <v>#REF!</v>
      </c>
      <c r="N43" s="76" t="e">
        <f>IF(AND('Mapa final'!#REF!="Baja",'Mapa final'!#REF!="Leve"),CONCATENATE("R8C",'Mapa final'!#REF!),"")</f>
        <v>#REF!</v>
      </c>
      <c r="O43" s="77" t="e">
        <f>IF(AND('Mapa final'!#REF!="Baja",'Mapa final'!#REF!="Leve"),CONCATENATE("R8C",'Mapa final'!#REF!),"")</f>
        <v>#REF!</v>
      </c>
      <c r="P43" s="66" t="e">
        <f>IF(AND('Mapa final'!#REF!="Baja",'Mapa final'!#REF!="Menor"),CONCATENATE("R8C",'Mapa final'!#REF!),"")</f>
        <v>#REF!</v>
      </c>
      <c r="Q43" s="67" t="e">
        <f>IF(AND('Mapa final'!#REF!="Baja",'Mapa final'!#REF!="Menor"),CONCATENATE("R8C",'Mapa final'!#REF!),"")</f>
        <v>#REF!</v>
      </c>
      <c r="R43" s="67" t="e">
        <f>IF(AND('Mapa final'!#REF!="Baja",'Mapa final'!#REF!="Menor"),CONCATENATE("R8C",'Mapa final'!#REF!),"")</f>
        <v>#REF!</v>
      </c>
      <c r="S43" s="67" t="e">
        <f>IF(AND('Mapa final'!#REF!="Baja",'Mapa final'!#REF!="Menor"),CONCATENATE("R8C",'Mapa final'!#REF!),"")</f>
        <v>#REF!</v>
      </c>
      <c r="T43" s="67" t="e">
        <f>IF(AND('Mapa final'!#REF!="Baja",'Mapa final'!#REF!="Menor"),CONCATENATE("R8C",'Mapa final'!#REF!),"")</f>
        <v>#REF!</v>
      </c>
      <c r="U43" s="68" t="e">
        <f>IF(AND('Mapa final'!#REF!="Baja",'Mapa final'!#REF!="Menor"),CONCATENATE("R8C",'Mapa final'!#REF!),"")</f>
        <v>#REF!</v>
      </c>
      <c r="V43" s="66" t="e">
        <f>IF(AND('Mapa final'!#REF!="Baja",'Mapa final'!#REF!="Moderado"),CONCATENATE("R8C",'Mapa final'!#REF!),"")</f>
        <v>#REF!</v>
      </c>
      <c r="W43" s="67" t="e">
        <f>IF(AND('Mapa final'!#REF!="Baja",'Mapa final'!#REF!="Moderado"),CONCATENATE("R8C",'Mapa final'!#REF!),"")</f>
        <v>#REF!</v>
      </c>
      <c r="X43" s="67" t="e">
        <f>IF(AND('Mapa final'!#REF!="Baja",'Mapa final'!#REF!="Moderado"),CONCATENATE("R8C",'Mapa final'!#REF!),"")</f>
        <v>#REF!</v>
      </c>
      <c r="Y43" s="67" t="e">
        <f>IF(AND('Mapa final'!#REF!="Baja",'Mapa final'!#REF!="Moderado"),CONCATENATE("R8C",'Mapa final'!#REF!),"")</f>
        <v>#REF!</v>
      </c>
      <c r="Z43" s="67" t="e">
        <f>IF(AND('Mapa final'!#REF!="Baja",'Mapa final'!#REF!="Moderado"),CONCATENATE("R8C",'Mapa final'!#REF!),"")</f>
        <v>#REF!</v>
      </c>
      <c r="AA43" s="68" t="e">
        <f>IF(AND('Mapa final'!#REF!="Baja",'Mapa final'!#REF!="Moderado"),CONCATENATE("R8C",'Mapa final'!#REF!),"")</f>
        <v>#REF!</v>
      </c>
      <c r="AB43" s="51" t="e">
        <f>IF(AND('Mapa final'!#REF!="Baja",'Mapa final'!#REF!="Mayor"),CONCATENATE("R8C",'Mapa final'!#REF!),"")</f>
        <v>#REF!</v>
      </c>
      <c r="AC43" s="52" t="e">
        <f>IF(AND('Mapa final'!#REF!="Baja",'Mapa final'!#REF!="Mayor"),CONCATENATE("R8C",'Mapa final'!#REF!),"")</f>
        <v>#REF!</v>
      </c>
      <c r="AD43" s="52" t="e">
        <f>IF(AND('Mapa final'!#REF!="Baja",'Mapa final'!#REF!="Mayor"),CONCATENATE("R8C",'Mapa final'!#REF!),"")</f>
        <v>#REF!</v>
      </c>
      <c r="AE43" s="52" t="e">
        <f>IF(AND('Mapa final'!#REF!="Baja",'Mapa final'!#REF!="Mayor"),CONCATENATE("R8C",'Mapa final'!#REF!),"")</f>
        <v>#REF!</v>
      </c>
      <c r="AF43" s="52" t="e">
        <f>IF(AND('Mapa final'!#REF!="Baja",'Mapa final'!#REF!="Mayor"),CONCATENATE("R8C",'Mapa final'!#REF!),"")</f>
        <v>#REF!</v>
      </c>
      <c r="AG43" s="53" t="e">
        <f>IF(AND('Mapa final'!#REF!="Baja",'Mapa final'!#REF!="Mayor"),CONCATENATE("R8C",'Mapa final'!#REF!),"")</f>
        <v>#REF!</v>
      </c>
      <c r="AH43" s="54" t="e">
        <f>IF(AND('Mapa final'!#REF!="Baja",'Mapa final'!#REF!="Catastrófico"),CONCATENATE("R8C",'Mapa final'!#REF!),"")</f>
        <v>#REF!</v>
      </c>
      <c r="AI43" s="55" t="e">
        <f>IF(AND('Mapa final'!#REF!="Baja",'Mapa final'!#REF!="Catastrófico"),CONCATENATE("R8C",'Mapa final'!#REF!),"")</f>
        <v>#REF!</v>
      </c>
      <c r="AJ43" s="55" t="e">
        <f>IF(AND('Mapa final'!#REF!="Baja",'Mapa final'!#REF!="Catastrófico"),CONCATENATE("R8C",'Mapa final'!#REF!),"")</f>
        <v>#REF!</v>
      </c>
      <c r="AK43" s="55" t="e">
        <f>IF(AND('Mapa final'!#REF!="Baja",'Mapa final'!#REF!="Catastrófico"),CONCATENATE("R8C",'Mapa final'!#REF!),"")</f>
        <v>#REF!</v>
      </c>
      <c r="AL43" s="55" t="e">
        <f>IF(AND('Mapa final'!#REF!="Baja",'Mapa final'!#REF!="Catastrófico"),CONCATENATE("R8C",'Mapa final'!#REF!),"")</f>
        <v>#REF!</v>
      </c>
      <c r="AM43" s="56" t="e">
        <f>IF(AND('Mapa final'!#REF!="Baja",'Mapa final'!#REF!="Catastrófico"),CONCATENATE("R8C",'Mapa final'!#REF!),"")</f>
        <v>#REF!</v>
      </c>
      <c r="AN43" s="82"/>
      <c r="AO43" s="404"/>
      <c r="AP43" s="405"/>
      <c r="AQ43" s="405"/>
      <c r="AR43" s="405"/>
      <c r="AS43" s="405"/>
      <c r="AT43" s="406"/>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332"/>
      <c r="C44" s="332"/>
      <c r="D44" s="333"/>
      <c r="E44" s="373"/>
      <c r="F44" s="374"/>
      <c r="G44" s="374"/>
      <c r="H44" s="374"/>
      <c r="I44" s="374"/>
      <c r="J44" s="75" t="e">
        <f>IF(AND('Mapa final'!#REF!="Baja",'Mapa final'!#REF!="Leve"),CONCATENATE("R9C",'Mapa final'!#REF!),"")</f>
        <v>#REF!</v>
      </c>
      <c r="K44" s="76" t="str">
        <f>IF(AND('Mapa final'!$AB$15="Baja",'Mapa final'!$AD$15="Leve"),CONCATENATE("R9C",'Mapa final'!$R$15),"")</f>
        <v/>
      </c>
      <c r="L44" s="76" t="str">
        <f>IF(AND('Mapa final'!$AB$16="Baja",'Mapa final'!$AD$16="Leve"),CONCATENATE("R9C",'Mapa final'!$R$16),"")</f>
        <v/>
      </c>
      <c r="M44" s="76" t="str">
        <f>IF(AND('Mapa final'!$AB$17="Baja",'Mapa final'!$AD$17="Leve"),CONCATENATE("R9C",'Mapa final'!$R$17),"")</f>
        <v/>
      </c>
      <c r="N44" s="76" t="str">
        <f>IF(AND('Mapa final'!$AB$18="Baja",'Mapa final'!$AD$18="Leve"),CONCATENATE("R9C",'Mapa final'!$R$18),"")</f>
        <v/>
      </c>
      <c r="O44" s="77" t="str">
        <f>IF(AND('Mapa final'!$AB$19="Baja",'Mapa final'!$AD$19="Leve"),CONCATENATE("R9C",'Mapa final'!$R$19),"")</f>
        <v/>
      </c>
      <c r="P44" s="66" t="e">
        <f>IF(AND('Mapa final'!#REF!="Baja",'Mapa final'!#REF!="Menor"),CONCATENATE("R9C",'Mapa final'!#REF!),"")</f>
        <v>#REF!</v>
      </c>
      <c r="Q44" s="67" t="str">
        <f>IF(AND('Mapa final'!$AB$15="Baja",'Mapa final'!$AD$15="Menor"),CONCATENATE("R9C",'Mapa final'!$R$15),"")</f>
        <v/>
      </c>
      <c r="R44" s="67" t="str">
        <f>IF(AND('Mapa final'!$AB$16="Baja",'Mapa final'!$AD$16="Menor"),CONCATENATE("R9C",'Mapa final'!$R$16),"")</f>
        <v/>
      </c>
      <c r="S44" s="67" t="str">
        <f>IF(AND('Mapa final'!$AB$17="Baja",'Mapa final'!$AD$17="Menor"),CONCATENATE("R9C",'Mapa final'!$R$17),"")</f>
        <v/>
      </c>
      <c r="T44" s="67" t="str">
        <f>IF(AND('Mapa final'!$AB$18="Baja",'Mapa final'!$AD$18="Menor"),CONCATENATE("R9C",'Mapa final'!$R$18),"")</f>
        <v/>
      </c>
      <c r="U44" s="68" t="str">
        <f>IF(AND('Mapa final'!$AB$19="Baja",'Mapa final'!$AD$19="Menor"),CONCATENATE("R9C",'Mapa final'!$R$19),"")</f>
        <v/>
      </c>
      <c r="V44" s="66" t="e">
        <f>IF(AND('Mapa final'!#REF!="Baja",'Mapa final'!#REF!="Moderado"),CONCATENATE("R9C",'Mapa final'!#REF!),"")</f>
        <v>#REF!</v>
      </c>
      <c r="W44" s="67" t="str">
        <f>IF(AND('Mapa final'!$AB$15="Baja",'Mapa final'!$AD$15="Moderado"),CONCATENATE("R9C",'Mapa final'!$R$15),"")</f>
        <v/>
      </c>
      <c r="X44" s="67" t="str">
        <f>IF(AND('Mapa final'!$AB$16="Baja",'Mapa final'!$AD$16="Moderado"),CONCATENATE("R9C",'Mapa final'!$R$16),"")</f>
        <v/>
      </c>
      <c r="Y44" s="67" t="str">
        <f>IF(AND('Mapa final'!$AB$17="Baja",'Mapa final'!$AD$17="Moderado"),CONCATENATE("R9C",'Mapa final'!$R$17),"")</f>
        <v/>
      </c>
      <c r="Z44" s="67" t="str">
        <f>IF(AND('Mapa final'!$AB$18="Baja",'Mapa final'!$AD$18="Moderado"),CONCATENATE("R9C",'Mapa final'!$R$18),"")</f>
        <v/>
      </c>
      <c r="AA44" s="68" t="str">
        <f>IF(AND('Mapa final'!$AB$19="Baja",'Mapa final'!$AD$19="Moderado"),CONCATENATE("R9C",'Mapa final'!$R$19),"")</f>
        <v/>
      </c>
      <c r="AB44" s="51" t="e">
        <f>IF(AND('Mapa final'!#REF!="Baja",'Mapa final'!#REF!="Mayor"),CONCATENATE("R9C",'Mapa final'!#REF!),"")</f>
        <v>#REF!</v>
      </c>
      <c r="AC44" s="52" t="str">
        <f>IF(AND('Mapa final'!$AB$15="Baja",'Mapa final'!$AD$15="Mayor"),CONCATENATE("R9C",'Mapa final'!$R$15),"")</f>
        <v/>
      </c>
      <c r="AD44" s="52" t="str">
        <f>IF(AND('Mapa final'!$AB$16="Baja",'Mapa final'!$AD$16="Mayor"),CONCATENATE("R9C",'Mapa final'!$R$16),"")</f>
        <v/>
      </c>
      <c r="AE44" s="52" t="str">
        <f>IF(AND('Mapa final'!$AB$17="Baja",'Mapa final'!$AD$17="Mayor"),CONCATENATE("R9C",'Mapa final'!$R$17),"")</f>
        <v/>
      </c>
      <c r="AF44" s="52" t="str">
        <f>IF(AND('Mapa final'!$AB$18="Baja",'Mapa final'!$AD$18="Mayor"),CONCATENATE("R9C",'Mapa final'!$R$18),"")</f>
        <v/>
      </c>
      <c r="AG44" s="53" t="str">
        <f>IF(AND('Mapa final'!$AB$19="Baja",'Mapa final'!$AD$19="Mayor"),CONCATENATE("R9C",'Mapa final'!$R$19),"")</f>
        <v/>
      </c>
      <c r="AH44" s="54" t="e">
        <f>IF(AND('Mapa final'!#REF!="Baja",'Mapa final'!#REF!="Catastrófico"),CONCATENATE("R9C",'Mapa final'!#REF!),"")</f>
        <v>#REF!</v>
      </c>
      <c r="AI44" s="55" t="str">
        <f>IF(AND('Mapa final'!$AB$15="Baja",'Mapa final'!$AD$15="Catastrófico"),CONCATENATE("R9C",'Mapa final'!$R$15),"")</f>
        <v/>
      </c>
      <c r="AJ44" s="55" t="str">
        <f>IF(AND('Mapa final'!$AB$16="Baja",'Mapa final'!$AD$16="Catastrófico"),CONCATENATE("R9C",'Mapa final'!$R$16),"")</f>
        <v/>
      </c>
      <c r="AK44" s="55" t="str">
        <f>IF(AND('Mapa final'!$AB$17="Baja",'Mapa final'!$AD$17="Catastrófico"),CONCATENATE("R9C",'Mapa final'!$R$17),"")</f>
        <v/>
      </c>
      <c r="AL44" s="55" t="str">
        <f>IF(AND('Mapa final'!$AB$18="Baja",'Mapa final'!$AD$18="Catastrófico"),CONCATENATE("R9C",'Mapa final'!$R$18),"")</f>
        <v/>
      </c>
      <c r="AM44" s="56" t="str">
        <f>IF(AND('Mapa final'!$AB$19="Baja",'Mapa final'!$AD$19="Catastrófico"),CONCATENATE("R9C",'Mapa final'!$R$19),"")</f>
        <v/>
      </c>
      <c r="AN44" s="82"/>
      <c r="AO44" s="404"/>
      <c r="AP44" s="405"/>
      <c r="AQ44" s="405"/>
      <c r="AR44" s="405"/>
      <c r="AS44" s="405"/>
      <c r="AT44" s="406"/>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332"/>
      <c r="C45" s="332"/>
      <c r="D45" s="333"/>
      <c r="E45" s="376"/>
      <c r="F45" s="377"/>
      <c r="G45" s="377"/>
      <c r="H45" s="377"/>
      <c r="I45" s="377"/>
      <c r="J45" s="78" t="str">
        <f>IF(AND('Mapa final'!$AB$20="Baja",'Mapa final'!$AD$20="Leve"),CONCATENATE("R10C",'Mapa final'!$R$20),"")</f>
        <v/>
      </c>
      <c r="K45" s="79" t="str">
        <f>IF(AND('Mapa final'!$AB$21="Baja",'Mapa final'!$AD$21="Leve"),CONCATENATE("R10C",'Mapa final'!$R$21),"")</f>
        <v/>
      </c>
      <c r="L45" s="79" t="str">
        <f>IF(AND('Mapa final'!$AB$22="Baja",'Mapa final'!$AD$22="Leve"),CONCATENATE("R10C",'Mapa final'!$R$22),"")</f>
        <v/>
      </c>
      <c r="M45" s="79" t="str">
        <f>IF(AND('Mapa final'!$AB$23="Baja",'Mapa final'!$AD$23="Leve"),CONCATENATE("R10C",'Mapa final'!$R$23),"")</f>
        <v/>
      </c>
      <c r="N45" s="79" t="str">
        <f>IF(AND('Mapa final'!$AB$24="Baja",'Mapa final'!$AD$24="Leve"),CONCATENATE("R10C",'Mapa final'!$R$24),"")</f>
        <v/>
      </c>
      <c r="O45" s="80" t="str">
        <f>IF(AND('Mapa final'!$AB$25="Baja",'Mapa final'!$AD$25="Leve"),CONCATENATE("R10C",'Mapa final'!$R$25),"")</f>
        <v/>
      </c>
      <c r="P45" s="66" t="str">
        <f>IF(AND('Mapa final'!$AB$20="Baja",'Mapa final'!$AD$20="Menor"),CONCATENATE("R10C",'Mapa final'!$R$20),"")</f>
        <v/>
      </c>
      <c r="Q45" s="67" t="str">
        <f>IF(AND('Mapa final'!$AB$21="Baja",'Mapa final'!$AD$21="Menor"),CONCATENATE("R10C",'Mapa final'!$R$21),"")</f>
        <v/>
      </c>
      <c r="R45" s="67" t="str">
        <f>IF(AND('Mapa final'!$AB$22="Baja",'Mapa final'!$AD$22="Menor"),CONCATENATE("R10C",'Mapa final'!$R$22),"")</f>
        <v/>
      </c>
      <c r="S45" s="67" t="str">
        <f>IF(AND('Mapa final'!$AB$23="Baja",'Mapa final'!$AD$23="Menor"),CONCATENATE("R10C",'Mapa final'!$R$23),"")</f>
        <v/>
      </c>
      <c r="T45" s="67" t="str">
        <f>IF(AND('Mapa final'!$AB$24="Baja",'Mapa final'!$AD$24="Menor"),CONCATENATE("R10C",'Mapa final'!$R$24),"")</f>
        <v/>
      </c>
      <c r="U45" s="68" t="str">
        <f>IF(AND('Mapa final'!$AB$25="Baja",'Mapa final'!$AD$25="Menor"),CONCATENATE("R10C",'Mapa final'!$R$25),"")</f>
        <v/>
      </c>
      <c r="V45" s="69" t="str">
        <f>IF(AND('Mapa final'!$AB$20="Baja",'Mapa final'!$AD$20="Moderado"),CONCATENATE("R10C",'Mapa final'!$R$20),"")</f>
        <v/>
      </c>
      <c r="W45" s="70" t="str">
        <f>IF(AND('Mapa final'!$AB$21="Baja",'Mapa final'!$AD$21="Moderado"),CONCATENATE("R10C",'Mapa final'!$R$21),"")</f>
        <v/>
      </c>
      <c r="X45" s="70" t="str">
        <f>IF(AND('Mapa final'!$AB$22="Baja",'Mapa final'!$AD$22="Moderado"),CONCATENATE("R10C",'Mapa final'!$R$22),"")</f>
        <v/>
      </c>
      <c r="Y45" s="70" t="str">
        <f>IF(AND('Mapa final'!$AB$23="Baja",'Mapa final'!$AD$23="Moderado"),CONCATENATE("R10C",'Mapa final'!$R$23),"")</f>
        <v/>
      </c>
      <c r="Z45" s="70" t="str">
        <f>IF(AND('Mapa final'!$AB$24="Baja",'Mapa final'!$AD$24="Moderado"),CONCATENATE("R10C",'Mapa final'!$R$24),"")</f>
        <v/>
      </c>
      <c r="AA45" s="71" t="str">
        <f>IF(AND('Mapa final'!$AB$25="Baja",'Mapa final'!$AD$25="Moderado"),CONCATENATE("R10C",'Mapa final'!$R$25),"")</f>
        <v/>
      </c>
      <c r="AB45" s="57" t="str">
        <f>IF(AND('Mapa final'!$AB$20="Baja",'Mapa final'!$AD$20="Mayor"),CONCATENATE("R10C",'Mapa final'!$R$20),"")</f>
        <v/>
      </c>
      <c r="AC45" s="58" t="str">
        <f>IF(AND('Mapa final'!$AB$21="Baja",'Mapa final'!$AD$21="Mayor"),CONCATENATE("R10C",'Mapa final'!$R$21),"")</f>
        <v/>
      </c>
      <c r="AD45" s="58" t="str">
        <f>IF(AND('Mapa final'!$AB$22="Baja",'Mapa final'!$AD$22="Mayor"),CONCATENATE("R10C",'Mapa final'!$R$22),"")</f>
        <v/>
      </c>
      <c r="AE45" s="58" t="str">
        <f>IF(AND('Mapa final'!$AB$23="Baja",'Mapa final'!$AD$23="Mayor"),CONCATENATE("R10C",'Mapa final'!$R$23),"")</f>
        <v/>
      </c>
      <c r="AF45" s="58" t="str">
        <f>IF(AND('Mapa final'!$AB$24="Baja",'Mapa final'!$AD$24="Mayor"),CONCATENATE("R10C",'Mapa final'!$R$24),"")</f>
        <v/>
      </c>
      <c r="AG45" s="59" t="str">
        <f>IF(AND('Mapa final'!$AB$25="Baja",'Mapa final'!$AD$25="Mayor"),CONCATENATE("R10C",'Mapa final'!$R$25),"")</f>
        <v/>
      </c>
      <c r="AH45" s="60" t="str">
        <f>IF(AND('Mapa final'!$AB$20="Baja",'Mapa final'!$AD$20="Catastrófico"),CONCATENATE("R10C",'Mapa final'!$R$20),"")</f>
        <v/>
      </c>
      <c r="AI45" s="61" t="str">
        <f>IF(AND('Mapa final'!$AB$21="Baja",'Mapa final'!$AD$21="Catastrófico"),CONCATENATE("R10C",'Mapa final'!$R$21),"")</f>
        <v/>
      </c>
      <c r="AJ45" s="61" t="str">
        <f>IF(AND('Mapa final'!$AB$22="Baja",'Mapa final'!$AD$22="Catastrófico"),CONCATENATE("R10C",'Mapa final'!$R$22),"")</f>
        <v/>
      </c>
      <c r="AK45" s="61" t="str">
        <f>IF(AND('Mapa final'!$AB$23="Baja",'Mapa final'!$AD$23="Catastrófico"),CONCATENATE("R10C",'Mapa final'!$R$23),"")</f>
        <v/>
      </c>
      <c r="AL45" s="61" t="str">
        <f>IF(AND('Mapa final'!$AB$24="Baja",'Mapa final'!$AD$24="Catastrófico"),CONCATENATE("R10C",'Mapa final'!$R$24),"")</f>
        <v/>
      </c>
      <c r="AM45" s="62" t="str">
        <f>IF(AND('Mapa final'!$AB$25="Baja",'Mapa final'!$AD$25="Catastrófico"),CONCATENATE("R10C",'Mapa final'!$R$25),"")</f>
        <v/>
      </c>
      <c r="AN45" s="82"/>
      <c r="AO45" s="407"/>
      <c r="AP45" s="408"/>
      <c r="AQ45" s="408"/>
      <c r="AR45" s="408"/>
      <c r="AS45" s="408"/>
      <c r="AT45" s="409"/>
    </row>
    <row r="46" spans="1:80" ht="46.5" customHeight="1" x14ac:dyDescent="0.35">
      <c r="A46" s="82"/>
      <c r="B46" s="332"/>
      <c r="C46" s="332"/>
      <c r="D46" s="333"/>
      <c r="E46" s="370" t="s">
        <v>105</v>
      </c>
      <c r="F46" s="371"/>
      <c r="G46" s="371"/>
      <c r="H46" s="371"/>
      <c r="I46" s="372"/>
      <c r="J46" s="72" t="str">
        <f>IF(AND('Mapa final'!$AB$11="Muy Baja",'Mapa final'!$AD$11="Leve"),CONCATENATE("R1C",'Mapa final'!$R$11),"")</f>
        <v/>
      </c>
      <c r="K46" s="73" t="e">
        <f>IF(AND('Mapa final'!#REF!="Muy Baja",'Mapa final'!#REF!="Leve"),CONCATENATE("R1C",'Mapa final'!#REF!),"")</f>
        <v>#REF!</v>
      </c>
      <c r="L46" s="73" t="e">
        <f>IF(AND('Mapa final'!#REF!="Muy Baja",'Mapa final'!#REF!="Leve"),CONCATENATE("R1C",'Mapa final'!#REF!),"")</f>
        <v>#REF!</v>
      </c>
      <c r="M46" s="73" t="e">
        <f>IF(AND('Mapa final'!#REF!="Muy Baja",'Mapa final'!#REF!="Leve"),CONCATENATE("R1C",'Mapa final'!#REF!),"")</f>
        <v>#REF!</v>
      </c>
      <c r="N46" s="73" t="e">
        <f>IF(AND('Mapa final'!#REF!="Muy Baja",'Mapa final'!#REF!="Leve"),CONCATENATE("R1C",'Mapa final'!#REF!),"")</f>
        <v>#REF!</v>
      </c>
      <c r="O46" s="74" t="e">
        <f>IF(AND('Mapa final'!#REF!="Muy Baja",'Mapa final'!#REF!="Leve"),CONCATENATE("R1C",'Mapa final'!#REF!),"")</f>
        <v>#REF!</v>
      </c>
      <c r="P46" s="72" t="str">
        <f>IF(AND('Mapa final'!$AB$11="Muy Baja",'Mapa final'!$AD$11="Menor"),CONCATENATE("R1C",'Mapa final'!$R$11),"")</f>
        <v/>
      </c>
      <c r="Q46" s="73" t="e">
        <f>IF(AND('Mapa final'!#REF!="Muy Baja",'Mapa final'!#REF!="Menor"),CONCATENATE("R1C",'Mapa final'!#REF!),"")</f>
        <v>#REF!</v>
      </c>
      <c r="R46" s="73" t="e">
        <f>IF(AND('Mapa final'!#REF!="Muy Baja",'Mapa final'!#REF!="Menor"),CONCATENATE("R1C",'Mapa final'!#REF!),"")</f>
        <v>#REF!</v>
      </c>
      <c r="S46" s="73" t="e">
        <f>IF(AND('Mapa final'!#REF!="Muy Baja",'Mapa final'!#REF!="Menor"),CONCATENATE("R1C",'Mapa final'!#REF!),"")</f>
        <v>#REF!</v>
      </c>
      <c r="T46" s="73" t="e">
        <f>IF(AND('Mapa final'!#REF!="Muy Baja",'Mapa final'!#REF!="Menor"),CONCATENATE("R1C",'Mapa final'!#REF!),"")</f>
        <v>#REF!</v>
      </c>
      <c r="U46" s="74" t="e">
        <f>IF(AND('Mapa final'!#REF!="Muy Baja",'Mapa final'!#REF!="Menor"),CONCATENATE("R1C",'Mapa final'!#REF!),"")</f>
        <v>#REF!</v>
      </c>
      <c r="V46" s="63" t="str">
        <f>IF(AND('Mapa final'!$AB$11="Muy Baja",'Mapa final'!$AD$11="Moderado"),CONCATENATE("R1C",'Mapa final'!$R$11),"")</f>
        <v/>
      </c>
      <c r="W46" s="81" t="e">
        <f>IF(AND('Mapa final'!#REF!="Muy Baja",'Mapa final'!#REF!="Moderado"),CONCATENATE("R1C",'Mapa final'!#REF!),"")</f>
        <v>#REF!</v>
      </c>
      <c r="X46" s="64" t="e">
        <f>IF(AND('Mapa final'!#REF!="Muy Baja",'Mapa final'!#REF!="Moderado"),CONCATENATE("R1C",'Mapa final'!#REF!),"")</f>
        <v>#REF!</v>
      </c>
      <c r="Y46" s="64" t="e">
        <f>IF(AND('Mapa final'!#REF!="Muy Baja",'Mapa final'!#REF!="Moderado"),CONCATENATE("R1C",'Mapa final'!#REF!),"")</f>
        <v>#REF!</v>
      </c>
      <c r="Z46" s="64" t="e">
        <f>IF(AND('Mapa final'!#REF!="Muy Baja",'Mapa final'!#REF!="Moderado"),CONCATENATE("R1C",'Mapa final'!#REF!),"")</f>
        <v>#REF!</v>
      </c>
      <c r="AA46" s="65" t="e">
        <f>IF(AND('Mapa final'!#REF!="Muy Baja",'Mapa final'!#REF!="Moderado"),CONCATENATE("R1C",'Mapa final'!#REF!),"")</f>
        <v>#REF!</v>
      </c>
      <c r="AB46" s="45" t="str">
        <f>IF(AND('Mapa final'!$AB$11="Muy Baja",'Mapa final'!$AD$11="Mayor"),CONCATENATE("R1C",'Mapa final'!$R$11),"")</f>
        <v/>
      </c>
      <c r="AC46" s="46" t="e">
        <f>IF(AND('Mapa final'!#REF!="Muy Baja",'Mapa final'!#REF!="Mayor"),CONCATENATE("R1C",'Mapa final'!#REF!),"")</f>
        <v>#REF!</v>
      </c>
      <c r="AD46" s="46" t="e">
        <f>IF(AND('Mapa final'!#REF!="Muy Baja",'Mapa final'!#REF!="Mayor"),CONCATENATE("R1C",'Mapa final'!#REF!),"")</f>
        <v>#REF!</v>
      </c>
      <c r="AE46" s="46" t="e">
        <f>IF(AND('Mapa final'!#REF!="Muy Baja",'Mapa final'!#REF!="Mayor"),CONCATENATE("R1C",'Mapa final'!#REF!),"")</f>
        <v>#REF!</v>
      </c>
      <c r="AF46" s="46" t="e">
        <f>IF(AND('Mapa final'!#REF!="Muy Baja",'Mapa final'!#REF!="Mayor"),CONCATENATE("R1C",'Mapa final'!#REF!),"")</f>
        <v>#REF!</v>
      </c>
      <c r="AG46" s="47" t="e">
        <f>IF(AND('Mapa final'!#REF!="Muy Baja",'Mapa final'!#REF!="Mayor"),CONCATENATE("R1C",'Mapa final'!#REF!),"")</f>
        <v>#REF!</v>
      </c>
      <c r="AH46" s="48" t="str">
        <f>IF(AND('Mapa final'!$AB$11="Muy Baja",'Mapa final'!$AD$11="Catastrófico"),CONCATENATE("R1C",'Mapa final'!$R$11),"")</f>
        <v/>
      </c>
      <c r="AI46" s="49" t="e">
        <f>IF(AND('Mapa final'!#REF!="Muy Baja",'Mapa final'!#REF!="Catastrófico"),CONCATENATE("R1C",'Mapa final'!#REF!),"")</f>
        <v>#REF!</v>
      </c>
      <c r="AJ46" s="49" t="e">
        <f>IF(AND('Mapa final'!#REF!="Muy Baja",'Mapa final'!#REF!="Catastrófico"),CONCATENATE("R1C",'Mapa final'!#REF!),"")</f>
        <v>#REF!</v>
      </c>
      <c r="AK46" s="49" t="e">
        <f>IF(AND('Mapa final'!#REF!="Muy Baja",'Mapa final'!#REF!="Catastrófico"),CONCATENATE("R1C",'Mapa final'!#REF!),"")</f>
        <v>#REF!</v>
      </c>
      <c r="AL46" s="49" t="e">
        <f>IF(AND('Mapa final'!#REF!="Muy Baja",'Mapa final'!#REF!="Catastrófico"),CONCATENATE("R1C",'Mapa final'!#REF!),"")</f>
        <v>#REF!</v>
      </c>
      <c r="AM46" s="50" t="e">
        <f>IF(AND('Mapa final'!#REF!="Muy Baja",'Mapa final'!#REF!="Catastrófico"),CONCATENATE("R1C",'Mapa final'!#REF!),"")</f>
        <v>#REF!</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332"/>
      <c r="C47" s="332"/>
      <c r="D47" s="333"/>
      <c r="E47" s="389"/>
      <c r="F47" s="374"/>
      <c r="G47" s="374"/>
      <c r="H47" s="374"/>
      <c r="I47" s="375"/>
      <c r="J47" s="75" t="str">
        <f>IF(AND('Mapa final'!$AB$12="Muy Baja",'Mapa final'!$AD$12="Leve"),CONCATENATE("R2C",'Mapa final'!$R$12),"")</f>
        <v/>
      </c>
      <c r="K47" s="76" t="e">
        <f>IF(AND('Mapa final'!#REF!="Muy Baja",'Mapa final'!#REF!="Leve"),CONCATENATE("R2C",'Mapa final'!#REF!),"")</f>
        <v>#REF!</v>
      </c>
      <c r="L47" s="76" t="e">
        <f>IF(AND('Mapa final'!#REF!="Muy Baja",'Mapa final'!#REF!="Leve"),CONCATENATE("R2C",'Mapa final'!#REF!),"")</f>
        <v>#REF!</v>
      </c>
      <c r="M47" s="76" t="e">
        <f>IF(AND('Mapa final'!#REF!="Muy Baja",'Mapa final'!#REF!="Leve"),CONCATENATE("R2C",'Mapa final'!#REF!),"")</f>
        <v>#REF!</v>
      </c>
      <c r="N47" s="76" t="e">
        <f>IF(AND('Mapa final'!#REF!="Muy Baja",'Mapa final'!#REF!="Leve"),CONCATENATE("R2C",'Mapa final'!#REF!),"")</f>
        <v>#REF!</v>
      </c>
      <c r="O47" s="77" t="e">
        <f>IF(AND('Mapa final'!#REF!="Muy Baja",'Mapa final'!#REF!="Leve"),CONCATENATE("R2C",'Mapa final'!#REF!),"")</f>
        <v>#REF!</v>
      </c>
      <c r="P47" s="75" t="str">
        <f>IF(AND('Mapa final'!$AB$12="Muy Baja",'Mapa final'!$AD$12="Menor"),CONCATENATE("R2C",'Mapa final'!$R$12),"")</f>
        <v/>
      </c>
      <c r="Q47" s="76" t="e">
        <f>IF(AND('Mapa final'!#REF!="Muy Baja",'Mapa final'!#REF!="Menor"),CONCATENATE("R2C",'Mapa final'!#REF!),"")</f>
        <v>#REF!</v>
      </c>
      <c r="R47" s="76" t="e">
        <f>IF(AND('Mapa final'!#REF!="Muy Baja",'Mapa final'!#REF!="Menor"),CONCATENATE("R2C",'Mapa final'!#REF!),"")</f>
        <v>#REF!</v>
      </c>
      <c r="S47" s="76" t="e">
        <f>IF(AND('Mapa final'!#REF!="Muy Baja",'Mapa final'!#REF!="Menor"),CONCATENATE("R2C",'Mapa final'!#REF!),"")</f>
        <v>#REF!</v>
      </c>
      <c r="T47" s="76" t="e">
        <f>IF(AND('Mapa final'!#REF!="Muy Baja",'Mapa final'!#REF!="Menor"),CONCATENATE("R2C",'Mapa final'!#REF!),"")</f>
        <v>#REF!</v>
      </c>
      <c r="U47" s="77" t="e">
        <f>IF(AND('Mapa final'!#REF!="Muy Baja",'Mapa final'!#REF!="Menor"),CONCATENATE("R2C",'Mapa final'!#REF!),"")</f>
        <v>#REF!</v>
      </c>
      <c r="V47" s="66" t="str">
        <f>IF(AND('Mapa final'!$AB$12="Muy Baja",'Mapa final'!$AD$12="Moderado"),CONCATENATE("R2C",'Mapa final'!$R$12),"")</f>
        <v/>
      </c>
      <c r="W47" s="67" t="e">
        <f>IF(AND('Mapa final'!#REF!="Muy Baja",'Mapa final'!#REF!="Moderado"),CONCATENATE("R2C",'Mapa final'!#REF!),"")</f>
        <v>#REF!</v>
      </c>
      <c r="X47" s="67" t="e">
        <f>IF(AND('Mapa final'!#REF!="Muy Baja",'Mapa final'!#REF!="Moderado"),CONCATENATE("R2C",'Mapa final'!#REF!),"")</f>
        <v>#REF!</v>
      </c>
      <c r="Y47" s="67" t="e">
        <f>IF(AND('Mapa final'!#REF!="Muy Baja",'Mapa final'!#REF!="Moderado"),CONCATENATE("R2C",'Mapa final'!#REF!),"")</f>
        <v>#REF!</v>
      </c>
      <c r="Z47" s="67" t="e">
        <f>IF(AND('Mapa final'!#REF!="Muy Baja",'Mapa final'!#REF!="Moderado"),CONCATENATE("R2C",'Mapa final'!#REF!),"")</f>
        <v>#REF!</v>
      </c>
      <c r="AA47" s="68" t="e">
        <f>IF(AND('Mapa final'!#REF!="Muy Baja",'Mapa final'!#REF!="Moderado"),CONCATENATE("R2C",'Mapa final'!#REF!),"")</f>
        <v>#REF!</v>
      </c>
      <c r="AB47" s="51" t="str">
        <f>IF(AND('Mapa final'!$AB$12="Muy Baja",'Mapa final'!$AD$12="Mayor"),CONCATENATE("R2C",'Mapa final'!$R$12),"")</f>
        <v/>
      </c>
      <c r="AC47" s="52" t="e">
        <f>IF(AND('Mapa final'!#REF!="Muy Baja",'Mapa final'!#REF!="Mayor"),CONCATENATE("R2C",'Mapa final'!#REF!),"")</f>
        <v>#REF!</v>
      </c>
      <c r="AD47" s="52" t="e">
        <f>IF(AND('Mapa final'!#REF!="Muy Baja",'Mapa final'!#REF!="Mayor"),CONCATENATE("R2C",'Mapa final'!#REF!),"")</f>
        <v>#REF!</v>
      </c>
      <c r="AE47" s="52" t="e">
        <f>IF(AND('Mapa final'!#REF!="Muy Baja",'Mapa final'!#REF!="Mayor"),CONCATENATE("R2C",'Mapa final'!#REF!),"")</f>
        <v>#REF!</v>
      </c>
      <c r="AF47" s="52" t="e">
        <f>IF(AND('Mapa final'!#REF!="Muy Baja",'Mapa final'!#REF!="Mayor"),CONCATENATE("R2C",'Mapa final'!#REF!),"")</f>
        <v>#REF!</v>
      </c>
      <c r="AG47" s="53" t="e">
        <f>IF(AND('Mapa final'!#REF!="Muy Baja",'Mapa final'!#REF!="Mayor"),CONCATENATE("R2C",'Mapa final'!#REF!),"")</f>
        <v>#REF!</v>
      </c>
      <c r="AH47" s="54" t="str">
        <f>IF(AND('Mapa final'!$AB$12="Muy Baja",'Mapa final'!$AD$12="Catastrófico"),CONCATENATE("R2C",'Mapa final'!$R$12),"")</f>
        <v/>
      </c>
      <c r="AI47" s="55" t="e">
        <f>IF(AND('Mapa final'!#REF!="Muy Baja",'Mapa final'!#REF!="Catastrófico"),CONCATENATE("R2C",'Mapa final'!#REF!),"")</f>
        <v>#REF!</v>
      </c>
      <c r="AJ47" s="55" t="e">
        <f>IF(AND('Mapa final'!#REF!="Muy Baja",'Mapa final'!#REF!="Catastrófico"),CONCATENATE("R2C",'Mapa final'!#REF!),"")</f>
        <v>#REF!</v>
      </c>
      <c r="AK47" s="55" t="e">
        <f>IF(AND('Mapa final'!#REF!="Muy Baja",'Mapa final'!#REF!="Catastrófico"),CONCATENATE("R2C",'Mapa final'!#REF!),"")</f>
        <v>#REF!</v>
      </c>
      <c r="AL47" s="55" t="e">
        <f>IF(AND('Mapa final'!#REF!="Muy Baja",'Mapa final'!#REF!="Catastrófico"),CONCATENATE("R2C",'Mapa final'!#REF!),"")</f>
        <v>#REF!</v>
      </c>
      <c r="AM47" s="56" t="e">
        <f>IF(AND('Mapa final'!#REF!="Muy Baja",'Mapa final'!#REF!="Catastrófico"),CONCATENATE("R2C",'Mapa final'!#REF!),"")</f>
        <v>#REF!</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332"/>
      <c r="C48" s="332"/>
      <c r="D48" s="333"/>
      <c r="E48" s="389"/>
      <c r="F48" s="374"/>
      <c r="G48" s="374"/>
      <c r="H48" s="374"/>
      <c r="I48" s="375"/>
      <c r="J48" s="75" t="e">
        <f>IF(AND('Mapa final'!#REF!="Muy Baja",'Mapa final'!#REF!="Leve"),CONCATENATE("R3C",'Mapa final'!#REF!),"")</f>
        <v>#REF!</v>
      </c>
      <c r="K48" s="76" t="e">
        <f>IF(AND('Mapa final'!#REF!="Muy Baja",'Mapa final'!#REF!="Leve"),CONCATENATE("R3C",'Mapa final'!#REF!),"")</f>
        <v>#REF!</v>
      </c>
      <c r="L48" s="76" t="e">
        <f>IF(AND('Mapa final'!#REF!="Muy Baja",'Mapa final'!#REF!="Leve"),CONCATENATE("R3C",'Mapa final'!#REF!),"")</f>
        <v>#REF!</v>
      </c>
      <c r="M48" s="76" t="e">
        <f>IF(AND('Mapa final'!#REF!="Muy Baja",'Mapa final'!#REF!="Leve"),CONCATENATE("R3C",'Mapa final'!#REF!),"")</f>
        <v>#REF!</v>
      </c>
      <c r="N48" s="76" t="e">
        <f>IF(AND('Mapa final'!#REF!="Muy Baja",'Mapa final'!#REF!="Leve"),CONCATENATE("R3C",'Mapa final'!#REF!),"")</f>
        <v>#REF!</v>
      </c>
      <c r="O48" s="77" t="e">
        <f>IF(AND('Mapa final'!#REF!="Muy Baja",'Mapa final'!#REF!="Leve"),CONCATENATE("R3C",'Mapa final'!#REF!),"")</f>
        <v>#REF!</v>
      </c>
      <c r="P48" s="75" t="e">
        <f>IF(AND('Mapa final'!#REF!="Muy Baja",'Mapa final'!#REF!="Menor"),CONCATENATE("R3C",'Mapa final'!#REF!),"")</f>
        <v>#REF!</v>
      </c>
      <c r="Q48" s="76" t="e">
        <f>IF(AND('Mapa final'!#REF!="Muy Baja",'Mapa final'!#REF!="Menor"),CONCATENATE("R3C",'Mapa final'!#REF!),"")</f>
        <v>#REF!</v>
      </c>
      <c r="R48" s="76" t="e">
        <f>IF(AND('Mapa final'!#REF!="Muy Baja",'Mapa final'!#REF!="Menor"),CONCATENATE("R3C",'Mapa final'!#REF!),"")</f>
        <v>#REF!</v>
      </c>
      <c r="S48" s="76" t="e">
        <f>IF(AND('Mapa final'!#REF!="Muy Baja",'Mapa final'!#REF!="Menor"),CONCATENATE("R3C",'Mapa final'!#REF!),"")</f>
        <v>#REF!</v>
      </c>
      <c r="T48" s="76" t="e">
        <f>IF(AND('Mapa final'!#REF!="Muy Baja",'Mapa final'!#REF!="Menor"),CONCATENATE("R3C",'Mapa final'!#REF!),"")</f>
        <v>#REF!</v>
      </c>
      <c r="U48" s="77" t="e">
        <f>IF(AND('Mapa final'!#REF!="Muy Baja",'Mapa final'!#REF!="Menor"),CONCATENATE("R3C",'Mapa final'!#REF!),"")</f>
        <v>#REF!</v>
      </c>
      <c r="V48" s="66" t="e">
        <f>IF(AND('Mapa final'!#REF!="Muy Baja",'Mapa final'!#REF!="Moderado"),CONCATENATE("R3C",'Mapa final'!#REF!),"")</f>
        <v>#REF!</v>
      </c>
      <c r="W48" s="67" t="e">
        <f>IF(AND('Mapa final'!#REF!="Muy Baja",'Mapa final'!#REF!="Moderado"),CONCATENATE("R3C",'Mapa final'!#REF!),"")</f>
        <v>#REF!</v>
      </c>
      <c r="X48" s="67" t="e">
        <f>IF(AND('Mapa final'!#REF!="Muy Baja",'Mapa final'!#REF!="Moderado"),CONCATENATE("R3C",'Mapa final'!#REF!),"")</f>
        <v>#REF!</v>
      </c>
      <c r="Y48" s="67" t="e">
        <f>IF(AND('Mapa final'!#REF!="Muy Baja",'Mapa final'!#REF!="Moderado"),CONCATENATE("R3C",'Mapa final'!#REF!),"")</f>
        <v>#REF!</v>
      </c>
      <c r="Z48" s="67" t="e">
        <f>IF(AND('Mapa final'!#REF!="Muy Baja",'Mapa final'!#REF!="Moderado"),CONCATENATE("R3C",'Mapa final'!#REF!),"")</f>
        <v>#REF!</v>
      </c>
      <c r="AA48" s="68" t="e">
        <f>IF(AND('Mapa final'!#REF!="Muy Baja",'Mapa final'!#REF!="Moderado"),CONCATENATE("R3C",'Mapa final'!#REF!),"")</f>
        <v>#REF!</v>
      </c>
      <c r="AB48" s="51" t="e">
        <f>IF(AND('Mapa final'!#REF!="Muy Baja",'Mapa final'!#REF!="Mayor"),CONCATENATE("R3C",'Mapa final'!#REF!),"")</f>
        <v>#REF!</v>
      </c>
      <c r="AC48" s="52" t="e">
        <f>IF(AND('Mapa final'!#REF!="Muy Baja",'Mapa final'!#REF!="Mayor"),CONCATENATE("R3C",'Mapa final'!#REF!),"")</f>
        <v>#REF!</v>
      </c>
      <c r="AD48" s="52" t="e">
        <f>IF(AND('Mapa final'!#REF!="Muy Baja",'Mapa final'!#REF!="Mayor"),CONCATENATE("R3C",'Mapa final'!#REF!),"")</f>
        <v>#REF!</v>
      </c>
      <c r="AE48" s="52" t="e">
        <f>IF(AND('Mapa final'!#REF!="Muy Baja",'Mapa final'!#REF!="Mayor"),CONCATENATE("R3C",'Mapa final'!#REF!),"")</f>
        <v>#REF!</v>
      </c>
      <c r="AF48" s="52" t="e">
        <f>IF(AND('Mapa final'!#REF!="Muy Baja",'Mapa final'!#REF!="Mayor"),CONCATENATE("R3C",'Mapa final'!#REF!),"")</f>
        <v>#REF!</v>
      </c>
      <c r="AG48" s="53" t="e">
        <f>IF(AND('Mapa final'!#REF!="Muy Baja",'Mapa final'!#REF!="Mayor"),CONCATENATE("R3C",'Mapa final'!#REF!),"")</f>
        <v>#REF!</v>
      </c>
      <c r="AH48" s="54" t="e">
        <f>IF(AND('Mapa final'!#REF!="Muy Baja",'Mapa final'!#REF!="Catastrófico"),CONCATENATE("R3C",'Mapa final'!#REF!),"")</f>
        <v>#REF!</v>
      </c>
      <c r="AI48" s="55" t="e">
        <f>IF(AND('Mapa final'!#REF!="Muy Baja",'Mapa final'!#REF!="Catastrófico"),CONCATENATE("R3C",'Mapa final'!#REF!),"")</f>
        <v>#REF!</v>
      </c>
      <c r="AJ48" s="55" t="e">
        <f>IF(AND('Mapa final'!#REF!="Muy Baja",'Mapa final'!#REF!="Catastrófico"),CONCATENATE("R3C",'Mapa final'!#REF!),"")</f>
        <v>#REF!</v>
      </c>
      <c r="AK48" s="55" t="e">
        <f>IF(AND('Mapa final'!#REF!="Muy Baja",'Mapa final'!#REF!="Catastrófico"),CONCATENATE("R3C",'Mapa final'!#REF!),"")</f>
        <v>#REF!</v>
      </c>
      <c r="AL48" s="55" t="e">
        <f>IF(AND('Mapa final'!#REF!="Muy Baja",'Mapa final'!#REF!="Catastrófico"),CONCATENATE("R3C",'Mapa final'!#REF!),"")</f>
        <v>#REF!</v>
      </c>
      <c r="AM48" s="56" t="e">
        <f>IF(AND('Mapa final'!#REF!="Muy Baja",'Mapa final'!#REF!="Catastrófico"),CONCATENATE("R3C",'Mapa final'!#REF!),"")</f>
        <v>#REF!</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332"/>
      <c r="C49" s="332"/>
      <c r="D49" s="333"/>
      <c r="E49" s="373"/>
      <c r="F49" s="374"/>
      <c r="G49" s="374"/>
      <c r="H49" s="374"/>
      <c r="I49" s="375"/>
      <c r="J49" s="75" t="e">
        <f>IF(AND('Mapa final'!#REF!="Muy Baja",'Mapa final'!#REF!="Leve"),CONCATENATE("R4C",'Mapa final'!#REF!),"")</f>
        <v>#REF!</v>
      </c>
      <c r="K49" s="76" t="e">
        <f>IF(AND('Mapa final'!#REF!="Muy Baja",'Mapa final'!#REF!="Leve"),CONCATENATE("R4C",'Mapa final'!#REF!),"")</f>
        <v>#REF!</v>
      </c>
      <c r="L49" s="76" t="e">
        <f>IF(AND('Mapa final'!#REF!="Muy Baja",'Mapa final'!#REF!="Leve"),CONCATENATE("R4C",'Mapa final'!#REF!),"")</f>
        <v>#REF!</v>
      </c>
      <c r="M49" s="76" t="e">
        <f>IF(AND('Mapa final'!#REF!="Muy Baja",'Mapa final'!#REF!="Leve"),CONCATENATE("R4C",'Mapa final'!#REF!),"")</f>
        <v>#REF!</v>
      </c>
      <c r="N49" s="76" t="e">
        <f>IF(AND('Mapa final'!#REF!="Muy Baja",'Mapa final'!#REF!="Leve"),CONCATENATE("R4C",'Mapa final'!#REF!),"")</f>
        <v>#REF!</v>
      </c>
      <c r="O49" s="77" t="e">
        <f>IF(AND('Mapa final'!#REF!="Muy Baja",'Mapa final'!#REF!="Leve"),CONCATENATE("R4C",'Mapa final'!#REF!),"")</f>
        <v>#REF!</v>
      </c>
      <c r="P49" s="75" t="e">
        <f>IF(AND('Mapa final'!#REF!="Muy Baja",'Mapa final'!#REF!="Menor"),CONCATENATE("R4C",'Mapa final'!#REF!),"")</f>
        <v>#REF!</v>
      </c>
      <c r="Q49" s="76" t="e">
        <f>IF(AND('Mapa final'!#REF!="Muy Baja",'Mapa final'!#REF!="Menor"),CONCATENATE("R4C",'Mapa final'!#REF!),"")</f>
        <v>#REF!</v>
      </c>
      <c r="R49" s="76" t="e">
        <f>IF(AND('Mapa final'!#REF!="Muy Baja",'Mapa final'!#REF!="Menor"),CONCATENATE("R4C",'Mapa final'!#REF!),"")</f>
        <v>#REF!</v>
      </c>
      <c r="S49" s="76" t="e">
        <f>IF(AND('Mapa final'!#REF!="Muy Baja",'Mapa final'!#REF!="Menor"),CONCATENATE("R4C",'Mapa final'!#REF!),"")</f>
        <v>#REF!</v>
      </c>
      <c r="T49" s="76" t="e">
        <f>IF(AND('Mapa final'!#REF!="Muy Baja",'Mapa final'!#REF!="Menor"),CONCATENATE("R4C",'Mapa final'!#REF!),"")</f>
        <v>#REF!</v>
      </c>
      <c r="U49" s="77" t="e">
        <f>IF(AND('Mapa final'!#REF!="Muy Baja",'Mapa final'!#REF!="Menor"),CONCATENATE("R4C",'Mapa final'!#REF!),"")</f>
        <v>#REF!</v>
      </c>
      <c r="V49" s="66" t="e">
        <f>IF(AND('Mapa final'!#REF!="Muy Baja",'Mapa final'!#REF!="Moderado"),CONCATENATE("R4C",'Mapa final'!#REF!),"")</f>
        <v>#REF!</v>
      </c>
      <c r="W49" s="67" t="e">
        <f>IF(AND('Mapa final'!#REF!="Muy Baja",'Mapa final'!#REF!="Moderado"),CONCATENATE("R4C",'Mapa final'!#REF!),"")</f>
        <v>#REF!</v>
      </c>
      <c r="X49" s="67" t="e">
        <f>IF(AND('Mapa final'!#REF!="Muy Baja",'Mapa final'!#REF!="Moderado"),CONCATENATE("R4C",'Mapa final'!#REF!),"")</f>
        <v>#REF!</v>
      </c>
      <c r="Y49" s="67" t="e">
        <f>IF(AND('Mapa final'!#REF!="Muy Baja",'Mapa final'!#REF!="Moderado"),CONCATENATE("R4C",'Mapa final'!#REF!),"")</f>
        <v>#REF!</v>
      </c>
      <c r="Z49" s="67" t="e">
        <f>IF(AND('Mapa final'!#REF!="Muy Baja",'Mapa final'!#REF!="Moderado"),CONCATENATE("R4C",'Mapa final'!#REF!),"")</f>
        <v>#REF!</v>
      </c>
      <c r="AA49" s="68" t="e">
        <f>IF(AND('Mapa final'!#REF!="Muy Baja",'Mapa final'!#REF!="Moderado"),CONCATENATE("R4C",'Mapa final'!#REF!),"")</f>
        <v>#REF!</v>
      </c>
      <c r="AB49" s="51" t="e">
        <f>IF(AND('Mapa final'!#REF!="Muy Baja",'Mapa final'!#REF!="Mayor"),CONCATENATE("R4C",'Mapa final'!#REF!),"")</f>
        <v>#REF!</v>
      </c>
      <c r="AC49" s="52" t="e">
        <f>IF(AND('Mapa final'!#REF!="Muy Baja",'Mapa final'!#REF!="Mayor"),CONCATENATE("R4C",'Mapa final'!#REF!),"")</f>
        <v>#REF!</v>
      </c>
      <c r="AD49" s="52" t="e">
        <f>IF(AND('Mapa final'!#REF!="Muy Baja",'Mapa final'!#REF!="Mayor"),CONCATENATE("R4C",'Mapa final'!#REF!),"")</f>
        <v>#REF!</v>
      </c>
      <c r="AE49" s="52" t="e">
        <f>IF(AND('Mapa final'!#REF!="Muy Baja",'Mapa final'!#REF!="Mayor"),CONCATENATE("R4C",'Mapa final'!#REF!),"")</f>
        <v>#REF!</v>
      </c>
      <c r="AF49" s="52" t="e">
        <f>IF(AND('Mapa final'!#REF!="Muy Baja",'Mapa final'!#REF!="Mayor"),CONCATENATE("R4C",'Mapa final'!#REF!),"")</f>
        <v>#REF!</v>
      </c>
      <c r="AG49" s="53" t="e">
        <f>IF(AND('Mapa final'!#REF!="Muy Baja",'Mapa final'!#REF!="Mayor"),CONCATENATE("R4C",'Mapa final'!#REF!),"")</f>
        <v>#REF!</v>
      </c>
      <c r="AH49" s="54" t="e">
        <f>IF(AND('Mapa final'!#REF!="Muy Baja",'Mapa final'!#REF!="Catastrófico"),CONCATENATE("R4C",'Mapa final'!#REF!),"")</f>
        <v>#REF!</v>
      </c>
      <c r="AI49" s="55" t="e">
        <f>IF(AND('Mapa final'!#REF!="Muy Baja",'Mapa final'!#REF!="Catastrófico"),CONCATENATE("R4C",'Mapa final'!#REF!),"")</f>
        <v>#REF!</v>
      </c>
      <c r="AJ49" s="55" t="e">
        <f>IF(AND('Mapa final'!#REF!="Muy Baja",'Mapa final'!#REF!="Catastrófico"),CONCATENATE("R4C",'Mapa final'!#REF!),"")</f>
        <v>#REF!</v>
      </c>
      <c r="AK49" s="55" t="e">
        <f>IF(AND('Mapa final'!#REF!="Muy Baja",'Mapa final'!#REF!="Catastrófico"),CONCATENATE("R4C",'Mapa final'!#REF!),"")</f>
        <v>#REF!</v>
      </c>
      <c r="AL49" s="55" t="e">
        <f>IF(AND('Mapa final'!#REF!="Muy Baja",'Mapa final'!#REF!="Catastrófico"),CONCATENATE("R4C",'Mapa final'!#REF!),"")</f>
        <v>#REF!</v>
      </c>
      <c r="AM49" s="56" t="e">
        <f>IF(AND('Mapa final'!#REF!="Muy Baja",'Mapa final'!#REF!="Catastrófico"),CONCATENATE("R4C",'Mapa final'!#REF!),"")</f>
        <v>#REF!</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332"/>
      <c r="C50" s="332"/>
      <c r="D50" s="333"/>
      <c r="E50" s="373"/>
      <c r="F50" s="374"/>
      <c r="G50" s="374"/>
      <c r="H50" s="374"/>
      <c r="I50" s="375"/>
      <c r="J50" s="75" t="str">
        <f>IF(AND('Mapa final'!$AB$13="Muy Baja",'Mapa final'!$AD$13="Leve"),CONCATENATE("R5C",'Mapa final'!$R$13),"")</f>
        <v/>
      </c>
      <c r="K50" s="76" t="e">
        <f>IF(AND('Mapa final'!#REF!="Muy Baja",'Mapa final'!#REF!="Leve"),CONCATENATE("R5C",'Mapa final'!#REF!),"")</f>
        <v>#REF!</v>
      </c>
      <c r="L50" s="76" t="e">
        <f>IF(AND('Mapa final'!#REF!="Muy Baja",'Mapa final'!#REF!="Leve"),CONCATENATE("R5C",'Mapa final'!#REF!),"")</f>
        <v>#REF!</v>
      </c>
      <c r="M50" s="76" t="e">
        <f>IF(AND('Mapa final'!#REF!="Muy Baja",'Mapa final'!#REF!="Leve"),CONCATENATE("R5C",'Mapa final'!#REF!),"")</f>
        <v>#REF!</v>
      </c>
      <c r="N50" s="76" t="e">
        <f>IF(AND('Mapa final'!#REF!="Muy Baja",'Mapa final'!#REF!="Leve"),CONCATENATE("R5C",'Mapa final'!#REF!),"")</f>
        <v>#REF!</v>
      </c>
      <c r="O50" s="77" t="e">
        <f>IF(AND('Mapa final'!#REF!="Muy Baja",'Mapa final'!#REF!="Leve"),CONCATENATE("R5C",'Mapa final'!#REF!),"")</f>
        <v>#REF!</v>
      </c>
      <c r="P50" s="75" t="str">
        <f>IF(AND('Mapa final'!$AB$13="Muy Baja",'Mapa final'!$AD$13="Menor"),CONCATENATE("R5C",'Mapa final'!$R$13),"")</f>
        <v/>
      </c>
      <c r="Q50" s="76" t="e">
        <f>IF(AND('Mapa final'!#REF!="Muy Baja",'Mapa final'!#REF!="Menor"),CONCATENATE("R5C",'Mapa final'!#REF!),"")</f>
        <v>#REF!</v>
      </c>
      <c r="R50" s="76" t="e">
        <f>IF(AND('Mapa final'!#REF!="Muy Baja",'Mapa final'!#REF!="Menor"),CONCATENATE("R5C",'Mapa final'!#REF!),"")</f>
        <v>#REF!</v>
      </c>
      <c r="S50" s="76" t="e">
        <f>IF(AND('Mapa final'!#REF!="Muy Baja",'Mapa final'!#REF!="Menor"),CONCATENATE("R5C",'Mapa final'!#REF!),"")</f>
        <v>#REF!</v>
      </c>
      <c r="T50" s="76" t="e">
        <f>IF(AND('Mapa final'!#REF!="Muy Baja",'Mapa final'!#REF!="Menor"),CONCATENATE("R5C",'Mapa final'!#REF!),"")</f>
        <v>#REF!</v>
      </c>
      <c r="U50" s="77" t="e">
        <f>IF(AND('Mapa final'!#REF!="Muy Baja",'Mapa final'!#REF!="Menor"),CONCATENATE("R5C",'Mapa final'!#REF!),"")</f>
        <v>#REF!</v>
      </c>
      <c r="V50" s="66" t="str">
        <f>IF(AND('Mapa final'!$AB$13="Muy Baja",'Mapa final'!$AD$13="Moderado"),CONCATENATE("R5C",'Mapa final'!$R$13),"")</f>
        <v/>
      </c>
      <c r="W50" s="67" t="e">
        <f>IF(AND('Mapa final'!#REF!="Muy Baja",'Mapa final'!#REF!="Moderado"),CONCATENATE("R5C",'Mapa final'!#REF!),"")</f>
        <v>#REF!</v>
      </c>
      <c r="X50" s="67" t="e">
        <f>IF(AND('Mapa final'!#REF!="Muy Baja",'Mapa final'!#REF!="Moderado"),CONCATENATE("R5C",'Mapa final'!#REF!),"")</f>
        <v>#REF!</v>
      </c>
      <c r="Y50" s="67" t="e">
        <f>IF(AND('Mapa final'!#REF!="Muy Baja",'Mapa final'!#REF!="Moderado"),CONCATENATE("R5C",'Mapa final'!#REF!),"")</f>
        <v>#REF!</v>
      </c>
      <c r="Z50" s="67" t="e">
        <f>IF(AND('Mapa final'!#REF!="Muy Baja",'Mapa final'!#REF!="Moderado"),CONCATENATE("R5C",'Mapa final'!#REF!),"")</f>
        <v>#REF!</v>
      </c>
      <c r="AA50" s="68" t="e">
        <f>IF(AND('Mapa final'!#REF!="Muy Baja",'Mapa final'!#REF!="Moderado"),CONCATENATE("R5C",'Mapa final'!#REF!),"")</f>
        <v>#REF!</v>
      </c>
      <c r="AB50" s="51" t="str">
        <f>IF(AND('Mapa final'!$AB$13="Muy Baja",'Mapa final'!$AD$13="Mayor"),CONCATENATE("R5C",'Mapa final'!$R$13),"")</f>
        <v/>
      </c>
      <c r="AC50" s="52" t="e">
        <f>IF(AND('Mapa final'!#REF!="Muy Baja",'Mapa final'!#REF!="Mayor"),CONCATENATE("R5C",'Mapa final'!#REF!),"")</f>
        <v>#REF!</v>
      </c>
      <c r="AD50" s="52" t="e">
        <f>IF(AND('Mapa final'!#REF!="Muy Baja",'Mapa final'!#REF!="Mayor"),CONCATENATE("R5C",'Mapa final'!#REF!),"")</f>
        <v>#REF!</v>
      </c>
      <c r="AE50" s="52" t="e">
        <f>IF(AND('Mapa final'!#REF!="Muy Baja",'Mapa final'!#REF!="Mayor"),CONCATENATE("R5C",'Mapa final'!#REF!),"")</f>
        <v>#REF!</v>
      </c>
      <c r="AF50" s="52" t="e">
        <f>IF(AND('Mapa final'!#REF!="Muy Baja",'Mapa final'!#REF!="Mayor"),CONCATENATE("R5C",'Mapa final'!#REF!),"")</f>
        <v>#REF!</v>
      </c>
      <c r="AG50" s="53" t="e">
        <f>IF(AND('Mapa final'!#REF!="Muy Baja",'Mapa final'!#REF!="Mayor"),CONCATENATE("R5C",'Mapa final'!#REF!),"")</f>
        <v>#REF!</v>
      </c>
      <c r="AH50" s="54" t="str">
        <f>IF(AND('Mapa final'!$AB$13="Muy Baja",'Mapa final'!$AD$13="Catastrófico"),CONCATENATE("R5C",'Mapa final'!$R$13),"")</f>
        <v/>
      </c>
      <c r="AI50" s="55" t="e">
        <f>IF(AND('Mapa final'!#REF!="Muy Baja",'Mapa final'!#REF!="Catastrófico"),CONCATENATE("R5C",'Mapa final'!#REF!),"")</f>
        <v>#REF!</v>
      </c>
      <c r="AJ50" s="55" t="e">
        <f>IF(AND('Mapa final'!#REF!="Muy Baja",'Mapa final'!#REF!="Catastrófico"),CONCATENATE("R5C",'Mapa final'!#REF!),"")</f>
        <v>#REF!</v>
      </c>
      <c r="AK50" s="55" t="e">
        <f>IF(AND('Mapa final'!#REF!="Muy Baja",'Mapa final'!#REF!="Catastrófico"),CONCATENATE("R5C",'Mapa final'!#REF!),"")</f>
        <v>#REF!</v>
      </c>
      <c r="AL50" s="55" t="e">
        <f>IF(AND('Mapa final'!#REF!="Muy Baja",'Mapa final'!#REF!="Catastrófico"),CONCATENATE("R5C",'Mapa final'!#REF!),"")</f>
        <v>#REF!</v>
      </c>
      <c r="AM50" s="56" t="e">
        <f>IF(AND('Mapa final'!#REF!="Muy Baja",'Mapa final'!#REF!="Catastrófico"),CONCATENATE("R5C",'Mapa final'!#REF!),"")</f>
        <v>#REF!</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332"/>
      <c r="C51" s="332"/>
      <c r="D51" s="333"/>
      <c r="E51" s="373"/>
      <c r="F51" s="374"/>
      <c r="G51" s="374"/>
      <c r="H51" s="374"/>
      <c r="I51" s="375"/>
      <c r="J51" s="75" t="str">
        <f>IF(AND('Mapa final'!$AB$14="Muy Baja",'Mapa final'!$AD$14="Leve"),CONCATENATE("R6C",'Mapa final'!$R$14),"")</f>
        <v/>
      </c>
      <c r="K51" s="76" t="e">
        <f>IF(AND('Mapa final'!#REF!="Muy Baja",'Mapa final'!#REF!="Leve"),CONCATENATE("R6C",'Mapa final'!#REF!),"")</f>
        <v>#REF!</v>
      </c>
      <c r="L51" s="76" t="e">
        <f>IF(AND('Mapa final'!#REF!="Muy Baja",'Mapa final'!#REF!="Leve"),CONCATENATE("R6C",'Mapa final'!#REF!),"")</f>
        <v>#REF!</v>
      </c>
      <c r="M51" s="76" t="e">
        <f>IF(AND('Mapa final'!#REF!="Muy Baja",'Mapa final'!#REF!="Leve"),CONCATENATE("R6C",'Mapa final'!#REF!),"")</f>
        <v>#REF!</v>
      </c>
      <c r="N51" s="76" t="e">
        <f>IF(AND('Mapa final'!#REF!="Muy Baja",'Mapa final'!#REF!="Leve"),CONCATENATE("R6C",'Mapa final'!#REF!),"")</f>
        <v>#REF!</v>
      </c>
      <c r="O51" s="77" t="e">
        <f>IF(AND('Mapa final'!#REF!="Muy Baja",'Mapa final'!#REF!="Leve"),CONCATENATE("R6C",'Mapa final'!#REF!),"")</f>
        <v>#REF!</v>
      </c>
      <c r="P51" s="75" t="str">
        <f>IF(AND('Mapa final'!$AB$14="Muy Baja",'Mapa final'!$AD$14="Menor"),CONCATENATE("R6C",'Mapa final'!$R$14),"")</f>
        <v/>
      </c>
      <c r="Q51" s="76" t="e">
        <f>IF(AND('Mapa final'!#REF!="Muy Baja",'Mapa final'!#REF!="Menor"),CONCATENATE("R6C",'Mapa final'!#REF!),"")</f>
        <v>#REF!</v>
      </c>
      <c r="R51" s="76" t="e">
        <f>IF(AND('Mapa final'!#REF!="Muy Baja",'Mapa final'!#REF!="Menor"),CONCATENATE("R6C",'Mapa final'!#REF!),"")</f>
        <v>#REF!</v>
      </c>
      <c r="S51" s="76" t="e">
        <f>IF(AND('Mapa final'!#REF!="Muy Baja",'Mapa final'!#REF!="Menor"),CONCATENATE("R6C",'Mapa final'!#REF!),"")</f>
        <v>#REF!</v>
      </c>
      <c r="T51" s="76" t="e">
        <f>IF(AND('Mapa final'!#REF!="Muy Baja",'Mapa final'!#REF!="Menor"),CONCATENATE("R6C",'Mapa final'!#REF!),"")</f>
        <v>#REF!</v>
      </c>
      <c r="U51" s="77" t="e">
        <f>IF(AND('Mapa final'!#REF!="Muy Baja",'Mapa final'!#REF!="Menor"),CONCATENATE("R6C",'Mapa final'!#REF!),"")</f>
        <v>#REF!</v>
      </c>
      <c r="V51" s="66" t="str">
        <f>IF(AND('Mapa final'!$AB$14="Muy Baja",'Mapa final'!$AD$14="Moderado"),CONCATENATE("R6C",'Mapa final'!$R$14),"")</f>
        <v/>
      </c>
      <c r="W51" s="67" t="e">
        <f>IF(AND('Mapa final'!#REF!="Muy Baja",'Mapa final'!#REF!="Moderado"),CONCATENATE("R6C",'Mapa final'!#REF!),"")</f>
        <v>#REF!</v>
      </c>
      <c r="X51" s="67" t="e">
        <f>IF(AND('Mapa final'!#REF!="Muy Baja",'Mapa final'!#REF!="Moderado"),CONCATENATE("R6C",'Mapa final'!#REF!),"")</f>
        <v>#REF!</v>
      </c>
      <c r="Y51" s="67" t="e">
        <f>IF(AND('Mapa final'!#REF!="Muy Baja",'Mapa final'!#REF!="Moderado"),CONCATENATE("R6C",'Mapa final'!#REF!),"")</f>
        <v>#REF!</v>
      </c>
      <c r="Z51" s="67" t="e">
        <f>IF(AND('Mapa final'!#REF!="Muy Baja",'Mapa final'!#REF!="Moderado"),CONCATENATE("R6C",'Mapa final'!#REF!),"")</f>
        <v>#REF!</v>
      </c>
      <c r="AA51" s="68" t="e">
        <f>IF(AND('Mapa final'!#REF!="Muy Baja",'Mapa final'!#REF!="Moderado"),CONCATENATE("R6C",'Mapa final'!#REF!),"")</f>
        <v>#REF!</v>
      </c>
      <c r="AB51" s="51" t="str">
        <f>IF(AND('Mapa final'!$AB$14="Muy Baja",'Mapa final'!$AD$14="Mayor"),CONCATENATE("R6C",'Mapa final'!$R$14),"")</f>
        <v/>
      </c>
      <c r="AC51" s="52" t="e">
        <f>IF(AND('Mapa final'!#REF!="Muy Baja",'Mapa final'!#REF!="Mayor"),CONCATENATE("R6C",'Mapa final'!#REF!),"")</f>
        <v>#REF!</v>
      </c>
      <c r="AD51" s="52" t="e">
        <f>IF(AND('Mapa final'!#REF!="Muy Baja",'Mapa final'!#REF!="Mayor"),CONCATENATE("R6C",'Mapa final'!#REF!),"")</f>
        <v>#REF!</v>
      </c>
      <c r="AE51" s="52" t="e">
        <f>IF(AND('Mapa final'!#REF!="Muy Baja",'Mapa final'!#REF!="Mayor"),CONCATENATE("R6C",'Mapa final'!#REF!),"")</f>
        <v>#REF!</v>
      </c>
      <c r="AF51" s="52" t="e">
        <f>IF(AND('Mapa final'!#REF!="Muy Baja",'Mapa final'!#REF!="Mayor"),CONCATENATE("R6C",'Mapa final'!#REF!),"")</f>
        <v>#REF!</v>
      </c>
      <c r="AG51" s="53" t="e">
        <f>IF(AND('Mapa final'!#REF!="Muy Baja",'Mapa final'!#REF!="Mayor"),CONCATENATE("R6C",'Mapa final'!#REF!),"")</f>
        <v>#REF!</v>
      </c>
      <c r="AH51" s="54" t="str">
        <f>IF(AND('Mapa final'!$AB$14="Muy Baja",'Mapa final'!$AD$14="Catastrófico"),CONCATENATE("R6C",'Mapa final'!$R$14),"")</f>
        <v/>
      </c>
      <c r="AI51" s="55" t="e">
        <f>IF(AND('Mapa final'!#REF!="Muy Baja",'Mapa final'!#REF!="Catastrófico"),CONCATENATE("R6C",'Mapa final'!#REF!),"")</f>
        <v>#REF!</v>
      </c>
      <c r="AJ51" s="55" t="e">
        <f>IF(AND('Mapa final'!#REF!="Muy Baja",'Mapa final'!#REF!="Catastrófico"),CONCATENATE("R6C",'Mapa final'!#REF!),"")</f>
        <v>#REF!</v>
      </c>
      <c r="AK51" s="55" t="e">
        <f>IF(AND('Mapa final'!#REF!="Muy Baja",'Mapa final'!#REF!="Catastrófico"),CONCATENATE("R6C",'Mapa final'!#REF!),"")</f>
        <v>#REF!</v>
      </c>
      <c r="AL51" s="55" t="e">
        <f>IF(AND('Mapa final'!#REF!="Muy Baja",'Mapa final'!#REF!="Catastrófico"),CONCATENATE("R6C",'Mapa final'!#REF!),"")</f>
        <v>#REF!</v>
      </c>
      <c r="AM51" s="56" t="e">
        <f>IF(AND('Mapa final'!#REF!="Muy Baja",'Mapa final'!#REF!="Catastrófico"),CONCATENATE("R6C",'Mapa final'!#REF!),"")</f>
        <v>#REF!</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332"/>
      <c r="C52" s="332"/>
      <c r="D52" s="333"/>
      <c r="E52" s="373"/>
      <c r="F52" s="374"/>
      <c r="G52" s="374"/>
      <c r="H52" s="374"/>
      <c r="I52" s="375"/>
      <c r="J52" s="75" t="e">
        <f>IF(AND('Mapa final'!#REF!="Muy Baja",'Mapa final'!#REF!="Leve"),CONCATENATE("R7C",'Mapa final'!#REF!),"")</f>
        <v>#REF!</v>
      </c>
      <c r="K52" s="76" t="e">
        <f>IF(AND('Mapa final'!#REF!="Muy Baja",'Mapa final'!#REF!="Leve"),CONCATENATE("R7C",'Mapa final'!#REF!),"")</f>
        <v>#REF!</v>
      </c>
      <c r="L52" s="76" t="e">
        <f>IF(AND('Mapa final'!#REF!="Muy Baja",'Mapa final'!#REF!="Leve"),CONCATENATE("R7C",'Mapa final'!#REF!),"")</f>
        <v>#REF!</v>
      </c>
      <c r="M52" s="76" t="e">
        <f>IF(AND('Mapa final'!#REF!="Muy Baja",'Mapa final'!#REF!="Leve"),CONCATENATE("R7C",'Mapa final'!#REF!),"")</f>
        <v>#REF!</v>
      </c>
      <c r="N52" s="76" t="e">
        <f>IF(AND('Mapa final'!#REF!="Muy Baja",'Mapa final'!#REF!="Leve"),CONCATENATE("R7C",'Mapa final'!#REF!),"")</f>
        <v>#REF!</v>
      </c>
      <c r="O52" s="77" t="e">
        <f>IF(AND('Mapa final'!#REF!="Muy Baja",'Mapa final'!#REF!="Leve"),CONCATENATE("R7C",'Mapa final'!#REF!),"")</f>
        <v>#REF!</v>
      </c>
      <c r="P52" s="75" t="e">
        <f>IF(AND('Mapa final'!#REF!="Muy Baja",'Mapa final'!#REF!="Menor"),CONCATENATE("R7C",'Mapa final'!#REF!),"")</f>
        <v>#REF!</v>
      </c>
      <c r="Q52" s="76" t="e">
        <f>IF(AND('Mapa final'!#REF!="Muy Baja",'Mapa final'!#REF!="Menor"),CONCATENATE("R7C",'Mapa final'!#REF!),"")</f>
        <v>#REF!</v>
      </c>
      <c r="R52" s="76" t="e">
        <f>IF(AND('Mapa final'!#REF!="Muy Baja",'Mapa final'!#REF!="Menor"),CONCATENATE("R7C",'Mapa final'!#REF!),"")</f>
        <v>#REF!</v>
      </c>
      <c r="S52" s="76" t="e">
        <f>IF(AND('Mapa final'!#REF!="Muy Baja",'Mapa final'!#REF!="Menor"),CONCATENATE("R7C",'Mapa final'!#REF!),"")</f>
        <v>#REF!</v>
      </c>
      <c r="T52" s="76" t="e">
        <f>IF(AND('Mapa final'!#REF!="Muy Baja",'Mapa final'!#REF!="Menor"),CONCATENATE("R7C",'Mapa final'!#REF!),"")</f>
        <v>#REF!</v>
      </c>
      <c r="U52" s="77" t="e">
        <f>IF(AND('Mapa final'!#REF!="Muy Baja",'Mapa final'!#REF!="Menor"),CONCATENATE("R7C",'Mapa final'!#REF!),"")</f>
        <v>#REF!</v>
      </c>
      <c r="V52" s="66" t="e">
        <f>IF(AND('Mapa final'!#REF!="Muy Baja",'Mapa final'!#REF!="Moderado"),CONCATENATE("R7C",'Mapa final'!#REF!),"")</f>
        <v>#REF!</v>
      </c>
      <c r="W52" s="67" t="e">
        <f>IF(AND('Mapa final'!#REF!="Muy Baja",'Mapa final'!#REF!="Moderado"),CONCATENATE("R7C",'Mapa final'!#REF!),"")</f>
        <v>#REF!</v>
      </c>
      <c r="X52" s="67" t="e">
        <f>IF(AND('Mapa final'!#REF!="Muy Baja",'Mapa final'!#REF!="Moderado"),CONCATENATE("R7C",'Mapa final'!#REF!),"")</f>
        <v>#REF!</v>
      </c>
      <c r="Y52" s="67" t="e">
        <f>IF(AND('Mapa final'!#REF!="Muy Baja",'Mapa final'!#REF!="Moderado"),CONCATENATE("R7C",'Mapa final'!#REF!),"")</f>
        <v>#REF!</v>
      </c>
      <c r="Z52" s="67" t="e">
        <f>IF(AND('Mapa final'!#REF!="Muy Baja",'Mapa final'!#REF!="Moderado"),CONCATENATE("R7C",'Mapa final'!#REF!),"")</f>
        <v>#REF!</v>
      </c>
      <c r="AA52" s="68" t="e">
        <f>IF(AND('Mapa final'!#REF!="Muy Baja",'Mapa final'!#REF!="Moderado"),CONCATENATE("R7C",'Mapa final'!#REF!),"")</f>
        <v>#REF!</v>
      </c>
      <c r="AB52" s="51" t="e">
        <f>IF(AND('Mapa final'!#REF!="Muy Baja",'Mapa final'!#REF!="Mayor"),CONCATENATE("R7C",'Mapa final'!#REF!),"")</f>
        <v>#REF!</v>
      </c>
      <c r="AC52" s="52" t="e">
        <f>IF(AND('Mapa final'!#REF!="Muy Baja",'Mapa final'!#REF!="Mayor"),CONCATENATE("R7C",'Mapa final'!#REF!),"")</f>
        <v>#REF!</v>
      </c>
      <c r="AD52" s="52" t="e">
        <f>IF(AND('Mapa final'!#REF!="Muy Baja",'Mapa final'!#REF!="Mayor"),CONCATENATE("R7C",'Mapa final'!#REF!),"")</f>
        <v>#REF!</v>
      </c>
      <c r="AE52" s="52" t="e">
        <f>IF(AND('Mapa final'!#REF!="Muy Baja",'Mapa final'!#REF!="Mayor"),CONCATENATE("R7C",'Mapa final'!#REF!),"")</f>
        <v>#REF!</v>
      </c>
      <c r="AF52" s="52" t="e">
        <f>IF(AND('Mapa final'!#REF!="Muy Baja",'Mapa final'!#REF!="Mayor"),CONCATENATE("R7C",'Mapa final'!#REF!),"")</f>
        <v>#REF!</v>
      </c>
      <c r="AG52" s="53" t="e">
        <f>IF(AND('Mapa final'!#REF!="Muy Baja",'Mapa final'!#REF!="Mayor"),CONCATENATE("R7C",'Mapa final'!#REF!),"")</f>
        <v>#REF!</v>
      </c>
      <c r="AH52" s="54" t="e">
        <f>IF(AND('Mapa final'!#REF!="Muy Baja",'Mapa final'!#REF!="Catastrófico"),CONCATENATE("R7C",'Mapa final'!#REF!),"")</f>
        <v>#REF!</v>
      </c>
      <c r="AI52" s="55" t="e">
        <f>IF(AND('Mapa final'!#REF!="Muy Baja",'Mapa final'!#REF!="Catastrófico"),CONCATENATE("R7C",'Mapa final'!#REF!),"")</f>
        <v>#REF!</v>
      </c>
      <c r="AJ52" s="55" t="e">
        <f>IF(AND('Mapa final'!#REF!="Muy Baja",'Mapa final'!#REF!="Catastrófico"),CONCATENATE("R7C",'Mapa final'!#REF!),"")</f>
        <v>#REF!</v>
      </c>
      <c r="AK52" s="55" t="e">
        <f>IF(AND('Mapa final'!#REF!="Muy Baja",'Mapa final'!#REF!="Catastrófico"),CONCATENATE("R7C",'Mapa final'!#REF!),"")</f>
        <v>#REF!</v>
      </c>
      <c r="AL52" s="55" t="e">
        <f>IF(AND('Mapa final'!#REF!="Muy Baja",'Mapa final'!#REF!="Catastrófico"),CONCATENATE("R7C",'Mapa final'!#REF!),"")</f>
        <v>#REF!</v>
      </c>
      <c r="AM52" s="56" t="e">
        <f>IF(AND('Mapa final'!#REF!="Muy Baja",'Mapa final'!#REF!="Catastrófico"),CONCATENATE("R7C",'Mapa final'!#REF!),"")</f>
        <v>#REF!</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332"/>
      <c r="C53" s="332"/>
      <c r="D53" s="333"/>
      <c r="E53" s="373"/>
      <c r="F53" s="374"/>
      <c r="G53" s="374"/>
      <c r="H53" s="374"/>
      <c r="I53" s="375"/>
      <c r="J53" s="75" t="e">
        <f>IF(AND('Mapa final'!#REF!="Muy Baja",'Mapa final'!#REF!="Leve"),CONCATENATE("R8C",'Mapa final'!#REF!),"")</f>
        <v>#REF!</v>
      </c>
      <c r="K53" s="76" t="e">
        <f>IF(AND('Mapa final'!#REF!="Muy Baja",'Mapa final'!#REF!="Leve"),CONCATENATE("R8C",'Mapa final'!#REF!),"")</f>
        <v>#REF!</v>
      </c>
      <c r="L53" s="76" t="e">
        <f>IF(AND('Mapa final'!#REF!="Muy Baja",'Mapa final'!#REF!="Leve"),CONCATENATE("R8C",'Mapa final'!#REF!),"")</f>
        <v>#REF!</v>
      </c>
      <c r="M53" s="76" t="e">
        <f>IF(AND('Mapa final'!#REF!="Muy Baja",'Mapa final'!#REF!="Leve"),CONCATENATE("R8C",'Mapa final'!#REF!),"")</f>
        <v>#REF!</v>
      </c>
      <c r="N53" s="76" t="e">
        <f>IF(AND('Mapa final'!#REF!="Muy Baja",'Mapa final'!#REF!="Leve"),CONCATENATE("R8C",'Mapa final'!#REF!),"")</f>
        <v>#REF!</v>
      </c>
      <c r="O53" s="77" t="e">
        <f>IF(AND('Mapa final'!#REF!="Muy Baja",'Mapa final'!#REF!="Leve"),CONCATENATE("R8C",'Mapa final'!#REF!),"")</f>
        <v>#REF!</v>
      </c>
      <c r="P53" s="75" t="e">
        <f>IF(AND('Mapa final'!#REF!="Muy Baja",'Mapa final'!#REF!="Menor"),CONCATENATE("R8C",'Mapa final'!#REF!),"")</f>
        <v>#REF!</v>
      </c>
      <c r="Q53" s="76" t="e">
        <f>IF(AND('Mapa final'!#REF!="Muy Baja",'Mapa final'!#REF!="Menor"),CONCATENATE("R8C",'Mapa final'!#REF!),"")</f>
        <v>#REF!</v>
      </c>
      <c r="R53" s="76" t="e">
        <f>IF(AND('Mapa final'!#REF!="Muy Baja",'Mapa final'!#REF!="Menor"),CONCATENATE("R8C",'Mapa final'!#REF!),"")</f>
        <v>#REF!</v>
      </c>
      <c r="S53" s="76" t="e">
        <f>IF(AND('Mapa final'!#REF!="Muy Baja",'Mapa final'!#REF!="Menor"),CONCATENATE("R8C",'Mapa final'!#REF!),"")</f>
        <v>#REF!</v>
      </c>
      <c r="T53" s="76" t="e">
        <f>IF(AND('Mapa final'!#REF!="Muy Baja",'Mapa final'!#REF!="Menor"),CONCATENATE("R8C",'Mapa final'!#REF!),"")</f>
        <v>#REF!</v>
      </c>
      <c r="U53" s="77" t="e">
        <f>IF(AND('Mapa final'!#REF!="Muy Baja",'Mapa final'!#REF!="Menor"),CONCATENATE("R8C",'Mapa final'!#REF!),"")</f>
        <v>#REF!</v>
      </c>
      <c r="V53" s="66" t="e">
        <f>IF(AND('Mapa final'!#REF!="Muy Baja",'Mapa final'!#REF!="Moderado"),CONCATENATE("R8C",'Mapa final'!#REF!),"")</f>
        <v>#REF!</v>
      </c>
      <c r="W53" s="67" t="e">
        <f>IF(AND('Mapa final'!#REF!="Muy Baja",'Mapa final'!#REF!="Moderado"),CONCATENATE("R8C",'Mapa final'!#REF!),"")</f>
        <v>#REF!</v>
      </c>
      <c r="X53" s="67" t="e">
        <f>IF(AND('Mapa final'!#REF!="Muy Baja",'Mapa final'!#REF!="Moderado"),CONCATENATE("R8C",'Mapa final'!#REF!),"")</f>
        <v>#REF!</v>
      </c>
      <c r="Y53" s="67" t="e">
        <f>IF(AND('Mapa final'!#REF!="Muy Baja",'Mapa final'!#REF!="Moderado"),CONCATENATE("R8C",'Mapa final'!#REF!),"")</f>
        <v>#REF!</v>
      </c>
      <c r="Z53" s="67" t="e">
        <f>IF(AND('Mapa final'!#REF!="Muy Baja",'Mapa final'!#REF!="Moderado"),CONCATENATE("R8C",'Mapa final'!#REF!),"")</f>
        <v>#REF!</v>
      </c>
      <c r="AA53" s="68" t="e">
        <f>IF(AND('Mapa final'!#REF!="Muy Baja",'Mapa final'!#REF!="Moderado"),CONCATENATE("R8C",'Mapa final'!#REF!),"")</f>
        <v>#REF!</v>
      </c>
      <c r="AB53" s="51" t="e">
        <f>IF(AND('Mapa final'!#REF!="Muy Baja",'Mapa final'!#REF!="Mayor"),CONCATENATE("R8C",'Mapa final'!#REF!),"")</f>
        <v>#REF!</v>
      </c>
      <c r="AC53" s="52" t="e">
        <f>IF(AND('Mapa final'!#REF!="Muy Baja",'Mapa final'!#REF!="Mayor"),CONCATENATE("R8C",'Mapa final'!#REF!),"")</f>
        <v>#REF!</v>
      </c>
      <c r="AD53" s="52" t="e">
        <f>IF(AND('Mapa final'!#REF!="Muy Baja",'Mapa final'!#REF!="Mayor"),CONCATENATE("R8C",'Mapa final'!#REF!),"")</f>
        <v>#REF!</v>
      </c>
      <c r="AE53" s="52" t="e">
        <f>IF(AND('Mapa final'!#REF!="Muy Baja",'Mapa final'!#REF!="Mayor"),CONCATENATE("R8C",'Mapa final'!#REF!),"")</f>
        <v>#REF!</v>
      </c>
      <c r="AF53" s="52" t="e">
        <f>IF(AND('Mapa final'!#REF!="Muy Baja",'Mapa final'!#REF!="Mayor"),CONCATENATE("R8C",'Mapa final'!#REF!),"")</f>
        <v>#REF!</v>
      </c>
      <c r="AG53" s="53" t="e">
        <f>IF(AND('Mapa final'!#REF!="Muy Baja",'Mapa final'!#REF!="Mayor"),CONCATENATE("R8C",'Mapa final'!#REF!),"")</f>
        <v>#REF!</v>
      </c>
      <c r="AH53" s="54" t="e">
        <f>IF(AND('Mapa final'!#REF!="Muy Baja",'Mapa final'!#REF!="Catastrófico"),CONCATENATE("R8C",'Mapa final'!#REF!),"")</f>
        <v>#REF!</v>
      </c>
      <c r="AI53" s="55" t="e">
        <f>IF(AND('Mapa final'!#REF!="Muy Baja",'Mapa final'!#REF!="Catastrófico"),CONCATENATE("R8C",'Mapa final'!#REF!),"")</f>
        <v>#REF!</v>
      </c>
      <c r="AJ53" s="55" t="e">
        <f>IF(AND('Mapa final'!#REF!="Muy Baja",'Mapa final'!#REF!="Catastrófico"),CONCATENATE("R8C",'Mapa final'!#REF!),"")</f>
        <v>#REF!</v>
      </c>
      <c r="AK53" s="55" t="e">
        <f>IF(AND('Mapa final'!#REF!="Muy Baja",'Mapa final'!#REF!="Catastrófico"),CONCATENATE("R8C",'Mapa final'!#REF!),"")</f>
        <v>#REF!</v>
      </c>
      <c r="AL53" s="55" t="e">
        <f>IF(AND('Mapa final'!#REF!="Muy Baja",'Mapa final'!#REF!="Catastrófico"),CONCATENATE("R8C",'Mapa final'!#REF!),"")</f>
        <v>#REF!</v>
      </c>
      <c r="AM53" s="56" t="e">
        <f>IF(AND('Mapa final'!#REF!="Muy Baja",'Mapa final'!#REF!="Catastrófico"),CONCATENATE("R8C",'Mapa final'!#REF!),"")</f>
        <v>#REF!</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332"/>
      <c r="C54" s="332"/>
      <c r="D54" s="333"/>
      <c r="E54" s="373"/>
      <c r="F54" s="374"/>
      <c r="G54" s="374"/>
      <c r="H54" s="374"/>
      <c r="I54" s="375"/>
      <c r="J54" s="75" t="e">
        <f>IF(AND('Mapa final'!#REF!="Muy Baja",'Mapa final'!#REF!="Leve"),CONCATENATE("R9C",'Mapa final'!#REF!),"")</f>
        <v>#REF!</v>
      </c>
      <c r="K54" s="76" t="str">
        <f>IF(AND('Mapa final'!$AB$15="Muy Baja",'Mapa final'!$AD$15="Leve"),CONCATENATE("R9C",'Mapa final'!$R$15),"")</f>
        <v/>
      </c>
      <c r="L54" s="76" t="str">
        <f>IF(AND('Mapa final'!$AB$16="Muy Baja",'Mapa final'!$AD$16="Leve"),CONCATENATE("R9C",'Mapa final'!$R$16),"")</f>
        <v/>
      </c>
      <c r="M54" s="76" t="str">
        <f>IF(AND('Mapa final'!$AB$17="Muy Baja",'Mapa final'!$AD$17="Leve"),CONCATENATE("R9C",'Mapa final'!$R$17),"")</f>
        <v/>
      </c>
      <c r="N54" s="76" t="str">
        <f>IF(AND('Mapa final'!$AB$18="Muy Baja",'Mapa final'!$AD$18="Leve"),CONCATENATE("R9C",'Mapa final'!$R$18),"")</f>
        <v/>
      </c>
      <c r="O54" s="77" t="str">
        <f>IF(AND('Mapa final'!$AB$19="Muy Baja",'Mapa final'!$AD$19="Leve"),CONCATENATE("R9C",'Mapa final'!$R$19),"")</f>
        <v/>
      </c>
      <c r="P54" s="75" t="e">
        <f>IF(AND('Mapa final'!#REF!="Muy Baja",'Mapa final'!#REF!="Menor"),CONCATENATE("R9C",'Mapa final'!#REF!),"")</f>
        <v>#REF!</v>
      </c>
      <c r="Q54" s="76" t="str">
        <f>IF(AND('Mapa final'!$AB$15="Muy Baja",'Mapa final'!$AD$15="Menor"),CONCATENATE("R9C",'Mapa final'!$R$15),"")</f>
        <v/>
      </c>
      <c r="R54" s="76" t="str">
        <f>IF(AND('Mapa final'!$AB$16="Muy Baja",'Mapa final'!$AD$16="Menor"),CONCATENATE("R9C",'Mapa final'!$R$16),"")</f>
        <v/>
      </c>
      <c r="S54" s="76" t="str">
        <f>IF(AND('Mapa final'!$AB$17="Muy Baja",'Mapa final'!$AD$17="Menor"),CONCATENATE("R9C",'Mapa final'!$R$17),"")</f>
        <v/>
      </c>
      <c r="T54" s="76" t="str">
        <f>IF(AND('Mapa final'!$AB$18="Muy Baja",'Mapa final'!$AD$18="Menor"),CONCATENATE("R9C",'Mapa final'!$R$18),"")</f>
        <v/>
      </c>
      <c r="U54" s="77" t="str">
        <f>IF(AND('Mapa final'!$AB$19="Muy Baja",'Mapa final'!$AD$19="Menor"),CONCATENATE("R9C",'Mapa final'!$R$19),"")</f>
        <v/>
      </c>
      <c r="V54" s="66" t="e">
        <f>IF(AND('Mapa final'!#REF!="Muy Baja",'Mapa final'!#REF!="Moderado"),CONCATENATE("R9C",'Mapa final'!#REF!),"")</f>
        <v>#REF!</v>
      </c>
      <c r="W54" s="67" t="str">
        <f>IF(AND('Mapa final'!$AB$15="Muy Baja",'Mapa final'!$AD$15="Moderado"),CONCATENATE("R9C",'Mapa final'!$R$15),"")</f>
        <v/>
      </c>
      <c r="X54" s="67" t="str">
        <f>IF(AND('Mapa final'!$AB$16="Muy Baja",'Mapa final'!$AD$16="Moderado"),CONCATENATE("R9C",'Mapa final'!$R$16),"")</f>
        <v/>
      </c>
      <c r="Y54" s="67" t="str">
        <f>IF(AND('Mapa final'!$AB$17="Muy Baja",'Mapa final'!$AD$17="Moderado"),CONCATENATE("R9C",'Mapa final'!$R$17),"")</f>
        <v/>
      </c>
      <c r="Z54" s="67" t="str">
        <f>IF(AND('Mapa final'!$AB$18="Muy Baja",'Mapa final'!$AD$18="Moderado"),CONCATENATE("R9C",'Mapa final'!$R$18),"")</f>
        <v/>
      </c>
      <c r="AA54" s="68" t="str">
        <f>IF(AND('Mapa final'!$AB$19="Muy Baja",'Mapa final'!$AD$19="Moderado"),CONCATENATE("R9C",'Mapa final'!$R$19),"")</f>
        <v/>
      </c>
      <c r="AB54" s="51" t="e">
        <f>IF(AND('Mapa final'!#REF!="Muy Baja",'Mapa final'!#REF!="Mayor"),CONCATENATE("R9C",'Mapa final'!#REF!),"")</f>
        <v>#REF!</v>
      </c>
      <c r="AC54" s="52" t="str">
        <f>IF(AND('Mapa final'!$AB$15="Muy Baja",'Mapa final'!$AD$15="Mayor"),CONCATENATE("R9C",'Mapa final'!$R$15),"")</f>
        <v/>
      </c>
      <c r="AD54" s="52" t="str">
        <f>IF(AND('Mapa final'!$AB$16="Muy Baja",'Mapa final'!$AD$16="Mayor"),CONCATENATE("R9C",'Mapa final'!$R$16),"")</f>
        <v/>
      </c>
      <c r="AE54" s="52" t="str">
        <f>IF(AND('Mapa final'!$AB$17="Muy Baja",'Mapa final'!$AD$17="Mayor"),CONCATENATE("R9C",'Mapa final'!$R$17),"")</f>
        <v/>
      </c>
      <c r="AF54" s="52" t="str">
        <f>IF(AND('Mapa final'!$AB$18="Muy Baja",'Mapa final'!$AD$18="Mayor"),CONCATENATE("R9C",'Mapa final'!$R$18),"")</f>
        <v/>
      </c>
      <c r="AG54" s="53" t="str">
        <f>IF(AND('Mapa final'!$AB$19="Muy Baja",'Mapa final'!$AD$19="Mayor"),CONCATENATE("R9C",'Mapa final'!$R$19),"")</f>
        <v/>
      </c>
      <c r="AH54" s="54" t="e">
        <f>IF(AND('Mapa final'!#REF!="Muy Baja",'Mapa final'!#REF!="Catastrófico"),CONCATENATE("R9C",'Mapa final'!#REF!),"")</f>
        <v>#REF!</v>
      </c>
      <c r="AI54" s="55" t="str">
        <f>IF(AND('Mapa final'!$AB$15="Muy Baja",'Mapa final'!$AD$15="Catastrófico"),CONCATENATE("R9C",'Mapa final'!$R$15),"")</f>
        <v/>
      </c>
      <c r="AJ54" s="55" t="str">
        <f>IF(AND('Mapa final'!$AB$16="Muy Baja",'Mapa final'!$AD$16="Catastrófico"),CONCATENATE("R9C",'Mapa final'!$R$16),"")</f>
        <v/>
      </c>
      <c r="AK54" s="55" t="str">
        <f>IF(AND('Mapa final'!$AB$17="Muy Baja",'Mapa final'!$AD$17="Catastrófico"),CONCATENATE("R9C",'Mapa final'!$R$17),"")</f>
        <v/>
      </c>
      <c r="AL54" s="55" t="str">
        <f>IF(AND('Mapa final'!$AB$18="Muy Baja",'Mapa final'!$AD$18="Catastrófico"),CONCATENATE("R9C",'Mapa final'!$R$18),"")</f>
        <v/>
      </c>
      <c r="AM54" s="56" t="str">
        <f>IF(AND('Mapa final'!$AB$19="Muy Baja",'Mapa final'!$AD$19="Catastrófico"),CONCATENATE("R9C",'Mapa final'!$R$19),"")</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332"/>
      <c r="C55" s="332"/>
      <c r="D55" s="333"/>
      <c r="E55" s="376"/>
      <c r="F55" s="377"/>
      <c r="G55" s="377"/>
      <c r="H55" s="377"/>
      <c r="I55" s="378"/>
      <c r="J55" s="78" t="str">
        <f>IF(AND('Mapa final'!$AB$20="Muy Baja",'Mapa final'!$AD$20="Leve"),CONCATENATE("R10C",'Mapa final'!$R$20),"")</f>
        <v/>
      </c>
      <c r="K55" s="79" t="str">
        <f>IF(AND('Mapa final'!$AB$21="Muy Baja",'Mapa final'!$AD$21="Leve"),CONCATENATE("R10C",'Mapa final'!$R$21),"")</f>
        <v/>
      </c>
      <c r="L55" s="79" t="str">
        <f>IF(AND('Mapa final'!$AB$22="Muy Baja",'Mapa final'!$AD$22="Leve"),CONCATENATE("R10C",'Mapa final'!$R$22),"")</f>
        <v/>
      </c>
      <c r="M55" s="79" t="str">
        <f>IF(AND('Mapa final'!$AB$23="Muy Baja",'Mapa final'!$AD$23="Leve"),CONCATENATE("R10C",'Mapa final'!$R$23),"")</f>
        <v/>
      </c>
      <c r="N55" s="79" t="str">
        <f>IF(AND('Mapa final'!$AB$24="Muy Baja",'Mapa final'!$AD$24="Leve"),CONCATENATE("R10C",'Mapa final'!$R$24),"")</f>
        <v/>
      </c>
      <c r="O55" s="80" t="str">
        <f>IF(AND('Mapa final'!$AB$25="Muy Baja",'Mapa final'!$AD$25="Leve"),CONCATENATE("R10C",'Mapa final'!$R$25),"")</f>
        <v/>
      </c>
      <c r="P55" s="78" t="str">
        <f>IF(AND('Mapa final'!$AB$20="Muy Baja",'Mapa final'!$AD$20="Menor"),CONCATENATE("R10C",'Mapa final'!$R$20),"")</f>
        <v/>
      </c>
      <c r="Q55" s="79" t="str">
        <f>IF(AND('Mapa final'!$AB$21="Muy Baja",'Mapa final'!$AD$21="Menor"),CONCATENATE("R10C",'Mapa final'!$R$21),"")</f>
        <v/>
      </c>
      <c r="R55" s="79" t="str">
        <f>IF(AND('Mapa final'!$AB$22="Muy Baja",'Mapa final'!$AD$22="Menor"),CONCATENATE("R10C",'Mapa final'!$R$22),"")</f>
        <v/>
      </c>
      <c r="S55" s="79" t="str">
        <f>IF(AND('Mapa final'!$AB$23="Muy Baja",'Mapa final'!$AD$23="Menor"),CONCATENATE("R10C",'Mapa final'!$R$23),"")</f>
        <v/>
      </c>
      <c r="T55" s="79" t="str">
        <f>IF(AND('Mapa final'!$AB$24="Muy Baja",'Mapa final'!$AD$24="Menor"),CONCATENATE("R10C",'Mapa final'!$R$24),"")</f>
        <v/>
      </c>
      <c r="U55" s="80" t="str">
        <f>IF(AND('Mapa final'!$AB$25="Muy Baja",'Mapa final'!$AD$25="Menor"),CONCATENATE("R10C",'Mapa final'!$R$25),"")</f>
        <v/>
      </c>
      <c r="V55" s="69" t="str">
        <f>IF(AND('Mapa final'!$AB$20="Muy Baja",'Mapa final'!$AD$20="Moderado"),CONCATENATE("R10C",'Mapa final'!$R$20),"")</f>
        <v/>
      </c>
      <c r="W55" s="70" t="str">
        <f>IF(AND('Mapa final'!$AB$21="Muy Baja",'Mapa final'!$AD$21="Moderado"),CONCATENATE("R10C",'Mapa final'!$R$21),"")</f>
        <v/>
      </c>
      <c r="X55" s="70" t="str">
        <f>IF(AND('Mapa final'!$AB$22="Muy Baja",'Mapa final'!$AD$22="Moderado"),CONCATENATE("R10C",'Mapa final'!$R$22),"")</f>
        <v/>
      </c>
      <c r="Y55" s="70" t="str">
        <f>IF(AND('Mapa final'!$AB$23="Muy Baja",'Mapa final'!$AD$23="Moderado"),CONCATENATE("R10C",'Mapa final'!$R$23),"")</f>
        <v/>
      </c>
      <c r="Z55" s="70" t="str">
        <f>IF(AND('Mapa final'!$AB$24="Muy Baja",'Mapa final'!$AD$24="Moderado"),CONCATENATE("R10C",'Mapa final'!$R$24),"")</f>
        <v/>
      </c>
      <c r="AA55" s="71" t="str">
        <f>IF(AND('Mapa final'!$AB$25="Muy Baja",'Mapa final'!$AD$25="Moderado"),CONCATENATE("R10C",'Mapa final'!$R$25),"")</f>
        <v/>
      </c>
      <c r="AB55" s="57" t="str">
        <f>IF(AND('Mapa final'!$AB$20="Muy Baja",'Mapa final'!$AD$20="Mayor"),CONCATENATE("R10C",'Mapa final'!$R$20),"")</f>
        <v/>
      </c>
      <c r="AC55" s="58" t="str">
        <f>IF(AND('Mapa final'!$AB$21="Muy Baja",'Mapa final'!$AD$21="Mayor"),CONCATENATE("R10C",'Mapa final'!$R$21),"")</f>
        <v/>
      </c>
      <c r="AD55" s="58" t="str">
        <f>IF(AND('Mapa final'!$AB$22="Muy Baja",'Mapa final'!$AD$22="Mayor"),CONCATENATE("R10C",'Mapa final'!$R$22),"")</f>
        <v/>
      </c>
      <c r="AE55" s="58" t="str">
        <f>IF(AND('Mapa final'!$AB$23="Muy Baja",'Mapa final'!$AD$23="Mayor"),CONCATENATE("R10C",'Mapa final'!$R$23),"")</f>
        <v/>
      </c>
      <c r="AF55" s="58" t="str">
        <f>IF(AND('Mapa final'!$AB$24="Muy Baja",'Mapa final'!$AD$24="Mayor"),CONCATENATE("R10C",'Mapa final'!$R$24),"")</f>
        <v/>
      </c>
      <c r="AG55" s="59" t="str">
        <f>IF(AND('Mapa final'!$AB$25="Muy Baja",'Mapa final'!$AD$25="Mayor"),CONCATENATE("R10C",'Mapa final'!$R$25),"")</f>
        <v/>
      </c>
      <c r="AH55" s="60" t="str">
        <f>IF(AND('Mapa final'!$AB$20="Muy Baja",'Mapa final'!$AD$20="Catastrófico"),CONCATENATE("R10C",'Mapa final'!$R$20),"")</f>
        <v/>
      </c>
      <c r="AI55" s="61" t="str">
        <f>IF(AND('Mapa final'!$AB$21="Muy Baja",'Mapa final'!$AD$21="Catastrófico"),CONCATENATE("R10C",'Mapa final'!$R$21),"")</f>
        <v/>
      </c>
      <c r="AJ55" s="61" t="str">
        <f>IF(AND('Mapa final'!$AB$22="Muy Baja",'Mapa final'!$AD$22="Catastrófico"),CONCATENATE("R10C",'Mapa final'!$R$22),"")</f>
        <v/>
      </c>
      <c r="AK55" s="61" t="str">
        <f>IF(AND('Mapa final'!$AB$23="Muy Baja",'Mapa final'!$AD$23="Catastrófico"),CONCATENATE("R10C",'Mapa final'!$R$23),"")</f>
        <v/>
      </c>
      <c r="AL55" s="61" t="str">
        <f>IF(AND('Mapa final'!$AB$24="Muy Baja",'Mapa final'!$AD$24="Catastrófico"),CONCATENATE("R10C",'Mapa final'!$R$24),"")</f>
        <v/>
      </c>
      <c r="AM55" s="62" t="str">
        <f>IF(AND('Mapa final'!$AB$25="Muy Baja",'Mapa final'!$AD$25="Catastrófico"),CONCATENATE("R10C",'Mapa final'!$R$25),"")</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70" t="s">
        <v>104</v>
      </c>
      <c r="K56" s="371"/>
      <c r="L56" s="371"/>
      <c r="M56" s="371"/>
      <c r="N56" s="371"/>
      <c r="O56" s="372"/>
      <c r="P56" s="370" t="s">
        <v>103</v>
      </c>
      <c r="Q56" s="371"/>
      <c r="R56" s="371"/>
      <c r="S56" s="371"/>
      <c r="T56" s="371"/>
      <c r="U56" s="372"/>
      <c r="V56" s="370" t="s">
        <v>102</v>
      </c>
      <c r="W56" s="371"/>
      <c r="X56" s="371"/>
      <c r="Y56" s="371"/>
      <c r="Z56" s="371"/>
      <c r="AA56" s="372"/>
      <c r="AB56" s="370" t="s">
        <v>101</v>
      </c>
      <c r="AC56" s="379"/>
      <c r="AD56" s="371"/>
      <c r="AE56" s="371"/>
      <c r="AF56" s="371"/>
      <c r="AG56" s="372"/>
      <c r="AH56" s="370" t="s">
        <v>100</v>
      </c>
      <c r="AI56" s="371"/>
      <c r="AJ56" s="371"/>
      <c r="AK56" s="371"/>
      <c r="AL56" s="371"/>
      <c r="AM56" s="37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73"/>
      <c r="K57" s="374"/>
      <c r="L57" s="374"/>
      <c r="M57" s="374"/>
      <c r="N57" s="374"/>
      <c r="O57" s="375"/>
      <c r="P57" s="373"/>
      <c r="Q57" s="374"/>
      <c r="R57" s="374"/>
      <c r="S57" s="374"/>
      <c r="T57" s="374"/>
      <c r="U57" s="375"/>
      <c r="V57" s="373"/>
      <c r="W57" s="374"/>
      <c r="X57" s="374"/>
      <c r="Y57" s="374"/>
      <c r="Z57" s="374"/>
      <c r="AA57" s="375"/>
      <c r="AB57" s="373"/>
      <c r="AC57" s="374"/>
      <c r="AD57" s="374"/>
      <c r="AE57" s="374"/>
      <c r="AF57" s="374"/>
      <c r="AG57" s="375"/>
      <c r="AH57" s="373"/>
      <c r="AI57" s="374"/>
      <c r="AJ57" s="374"/>
      <c r="AK57" s="374"/>
      <c r="AL57" s="374"/>
      <c r="AM57" s="375"/>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73"/>
      <c r="K58" s="374"/>
      <c r="L58" s="374"/>
      <c r="M58" s="374"/>
      <c r="N58" s="374"/>
      <c r="O58" s="375"/>
      <c r="P58" s="373"/>
      <c r="Q58" s="374"/>
      <c r="R58" s="374"/>
      <c r="S58" s="374"/>
      <c r="T58" s="374"/>
      <c r="U58" s="375"/>
      <c r="V58" s="373"/>
      <c r="W58" s="374"/>
      <c r="X58" s="374"/>
      <c r="Y58" s="374"/>
      <c r="Z58" s="374"/>
      <c r="AA58" s="375"/>
      <c r="AB58" s="373"/>
      <c r="AC58" s="374"/>
      <c r="AD58" s="374"/>
      <c r="AE58" s="374"/>
      <c r="AF58" s="374"/>
      <c r="AG58" s="375"/>
      <c r="AH58" s="373"/>
      <c r="AI58" s="374"/>
      <c r="AJ58" s="374"/>
      <c r="AK58" s="374"/>
      <c r="AL58" s="374"/>
      <c r="AM58" s="375"/>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73"/>
      <c r="K59" s="374"/>
      <c r="L59" s="374"/>
      <c r="M59" s="374"/>
      <c r="N59" s="374"/>
      <c r="O59" s="375"/>
      <c r="P59" s="373"/>
      <c r="Q59" s="374"/>
      <c r="R59" s="374"/>
      <c r="S59" s="374"/>
      <c r="T59" s="374"/>
      <c r="U59" s="375"/>
      <c r="V59" s="373"/>
      <c r="W59" s="374"/>
      <c r="X59" s="374"/>
      <c r="Y59" s="374"/>
      <c r="Z59" s="374"/>
      <c r="AA59" s="375"/>
      <c r="AB59" s="373"/>
      <c r="AC59" s="374"/>
      <c r="AD59" s="374"/>
      <c r="AE59" s="374"/>
      <c r="AF59" s="374"/>
      <c r="AG59" s="375"/>
      <c r="AH59" s="373"/>
      <c r="AI59" s="374"/>
      <c r="AJ59" s="374"/>
      <c r="AK59" s="374"/>
      <c r="AL59" s="374"/>
      <c r="AM59" s="375"/>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73"/>
      <c r="K60" s="374"/>
      <c r="L60" s="374"/>
      <c r="M60" s="374"/>
      <c r="N60" s="374"/>
      <c r="O60" s="375"/>
      <c r="P60" s="373"/>
      <c r="Q60" s="374"/>
      <c r="R60" s="374"/>
      <c r="S60" s="374"/>
      <c r="T60" s="374"/>
      <c r="U60" s="375"/>
      <c r="V60" s="373"/>
      <c r="W60" s="374"/>
      <c r="X60" s="374"/>
      <c r="Y60" s="374"/>
      <c r="Z60" s="374"/>
      <c r="AA60" s="375"/>
      <c r="AB60" s="373"/>
      <c r="AC60" s="374"/>
      <c r="AD60" s="374"/>
      <c r="AE60" s="374"/>
      <c r="AF60" s="374"/>
      <c r="AG60" s="375"/>
      <c r="AH60" s="373"/>
      <c r="AI60" s="374"/>
      <c r="AJ60" s="374"/>
      <c r="AK60" s="374"/>
      <c r="AL60" s="374"/>
      <c r="AM60" s="375"/>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76"/>
      <c r="K61" s="377"/>
      <c r="L61" s="377"/>
      <c r="M61" s="377"/>
      <c r="N61" s="377"/>
      <c r="O61" s="378"/>
      <c r="P61" s="376"/>
      <c r="Q61" s="377"/>
      <c r="R61" s="377"/>
      <c r="S61" s="377"/>
      <c r="T61" s="377"/>
      <c r="U61" s="378"/>
      <c r="V61" s="376"/>
      <c r="W61" s="377"/>
      <c r="X61" s="377"/>
      <c r="Y61" s="377"/>
      <c r="Z61" s="377"/>
      <c r="AA61" s="378"/>
      <c r="AB61" s="376"/>
      <c r="AC61" s="377"/>
      <c r="AD61" s="377"/>
      <c r="AE61" s="377"/>
      <c r="AF61" s="377"/>
      <c r="AG61" s="378"/>
      <c r="AH61" s="376"/>
      <c r="AI61" s="377"/>
      <c r="AJ61" s="377"/>
      <c r="AK61" s="377"/>
      <c r="AL61" s="377"/>
      <c r="AM61" s="378"/>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19" t="s">
        <v>53</v>
      </c>
      <c r="C1" s="419"/>
      <c r="D1" s="419"/>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50</v>
      </c>
      <c r="D3" s="11" t="s">
        <v>3</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49</v>
      </c>
      <c r="C4" s="13" t="s">
        <v>205</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51</v>
      </c>
      <c r="C5" s="16" t="s">
        <v>206</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99</v>
      </c>
      <c r="C6" s="16" t="s">
        <v>207</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5</v>
      </c>
      <c r="C7" s="16" t="s">
        <v>208</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52</v>
      </c>
      <c r="C8" s="16" t="s">
        <v>209</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2"/>
      <c r="B1" s="420" t="s">
        <v>61</v>
      </c>
      <c r="C1" s="420"/>
      <c r="D1" s="420"/>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54</v>
      </c>
      <c r="D3" s="35" t="s">
        <v>55</v>
      </c>
      <c r="E3" s="82"/>
      <c r="F3" s="82"/>
      <c r="G3" s="82"/>
      <c r="H3" s="82"/>
      <c r="I3" s="82"/>
      <c r="J3" s="82"/>
      <c r="K3" s="82"/>
      <c r="L3" s="82"/>
      <c r="M3" s="82"/>
      <c r="N3" s="82"/>
      <c r="O3" s="82"/>
      <c r="P3" s="82"/>
      <c r="Q3" s="82"/>
      <c r="R3" s="82"/>
      <c r="S3" s="82"/>
      <c r="T3" s="82"/>
      <c r="U3" s="82"/>
    </row>
    <row r="4" spans="1:21" ht="33.75" x14ac:dyDescent="0.25">
      <c r="A4" s="102" t="s">
        <v>80</v>
      </c>
      <c r="B4" s="38" t="s">
        <v>98</v>
      </c>
      <c r="C4" s="43" t="s">
        <v>140</v>
      </c>
      <c r="D4" s="36" t="s">
        <v>94</v>
      </c>
      <c r="E4" s="82"/>
      <c r="F4" s="82"/>
      <c r="G4" s="82"/>
      <c r="H4" s="82"/>
      <c r="I4" s="82"/>
      <c r="J4" s="82"/>
      <c r="K4" s="82"/>
      <c r="L4" s="82"/>
      <c r="M4" s="82"/>
      <c r="N4" s="82"/>
      <c r="O4" s="82"/>
      <c r="P4" s="82"/>
      <c r="Q4" s="82"/>
      <c r="R4" s="82"/>
      <c r="S4" s="82"/>
      <c r="T4" s="82"/>
      <c r="U4" s="82"/>
    </row>
    <row r="5" spans="1:21" ht="101.25" x14ac:dyDescent="0.25">
      <c r="A5" s="102" t="s">
        <v>81</v>
      </c>
      <c r="B5" s="39" t="s">
        <v>57</v>
      </c>
      <c r="C5" s="44" t="s">
        <v>90</v>
      </c>
      <c r="D5" s="37" t="s">
        <v>95</v>
      </c>
      <c r="E5" s="82"/>
      <c r="F5" s="82"/>
      <c r="G5" s="82"/>
      <c r="H5" s="82"/>
      <c r="I5" s="82"/>
      <c r="J5" s="82"/>
      <c r="K5" s="82"/>
      <c r="L5" s="82"/>
      <c r="M5" s="82"/>
      <c r="N5" s="82"/>
      <c r="O5" s="82"/>
      <c r="P5" s="82"/>
      <c r="Q5" s="82"/>
      <c r="R5" s="82"/>
      <c r="S5" s="82"/>
      <c r="T5" s="82"/>
      <c r="U5" s="82"/>
    </row>
    <row r="6" spans="1:21" ht="67.5" x14ac:dyDescent="0.25">
      <c r="A6" s="102" t="s">
        <v>78</v>
      </c>
      <c r="B6" s="40" t="s">
        <v>58</v>
      </c>
      <c r="C6" s="44" t="s">
        <v>91</v>
      </c>
      <c r="D6" s="37" t="s">
        <v>97</v>
      </c>
      <c r="E6" s="82"/>
      <c r="F6" s="82"/>
      <c r="G6" s="82"/>
      <c r="H6" s="82"/>
      <c r="I6" s="82"/>
      <c r="J6" s="82"/>
      <c r="K6" s="82"/>
      <c r="L6" s="82"/>
      <c r="M6" s="82"/>
      <c r="N6" s="82"/>
      <c r="O6" s="82"/>
      <c r="P6" s="82"/>
      <c r="Q6" s="82"/>
      <c r="R6" s="82"/>
      <c r="S6" s="82"/>
      <c r="T6" s="82"/>
      <c r="U6" s="82"/>
    </row>
    <row r="7" spans="1:21" ht="101.25" x14ac:dyDescent="0.25">
      <c r="A7" s="102" t="s">
        <v>6</v>
      </c>
      <c r="B7" s="41" t="s">
        <v>59</v>
      </c>
      <c r="C7" s="44" t="s">
        <v>92</v>
      </c>
      <c r="D7" s="37" t="s">
        <v>96</v>
      </c>
      <c r="E7" s="82"/>
      <c r="F7" s="82"/>
      <c r="G7" s="82"/>
      <c r="H7" s="82"/>
      <c r="I7" s="82"/>
      <c r="J7" s="82"/>
      <c r="K7" s="82"/>
      <c r="L7" s="82"/>
      <c r="M7" s="82"/>
      <c r="N7" s="82"/>
      <c r="O7" s="82"/>
      <c r="P7" s="82"/>
      <c r="Q7" s="82"/>
      <c r="R7" s="82"/>
      <c r="S7" s="82"/>
      <c r="T7" s="82"/>
      <c r="U7" s="82"/>
    </row>
    <row r="8" spans="1:21" ht="67.5" x14ac:dyDescent="0.25">
      <c r="A8" s="102" t="s">
        <v>82</v>
      </c>
      <c r="B8" s="42" t="s">
        <v>60</v>
      </c>
      <c r="C8" s="44" t="s">
        <v>93</v>
      </c>
      <c r="D8" s="37" t="s">
        <v>110</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88</v>
      </c>
      <c r="C11" s="102" t="s">
        <v>128</v>
      </c>
      <c r="D11" s="102" t="s">
        <v>135</v>
      </c>
      <c r="E11" s="82"/>
      <c r="F11" s="82"/>
      <c r="G11" s="82"/>
      <c r="H11" s="82"/>
      <c r="I11" s="82"/>
      <c r="J11" s="82"/>
      <c r="K11" s="82"/>
      <c r="L11" s="82"/>
      <c r="M11" s="82"/>
      <c r="N11" s="82"/>
      <c r="O11" s="82"/>
      <c r="P11" s="82"/>
      <c r="Q11" s="82"/>
      <c r="R11" s="82"/>
      <c r="S11" s="82"/>
      <c r="T11" s="82"/>
      <c r="U11" s="82"/>
    </row>
    <row r="12" spans="1:21" x14ac:dyDescent="0.25">
      <c r="A12" s="102"/>
      <c r="B12" s="102" t="s">
        <v>86</v>
      </c>
      <c r="C12" s="102" t="s">
        <v>132</v>
      </c>
      <c r="D12" s="102" t="s">
        <v>136</v>
      </c>
      <c r="E12" s="82"/>
      <c r="F12" s="82"/>
      <c r="G12" s="82"/>
      <c r="H12" s="82"/>
      <c r="I12" s="82"/>
      <c r="J12" s="82"/>
      <c r="K12" s="82"/>
      <c r="L12" s="82"/>
      <c r="M12" s="82"/>
      <c r="N12" s="82"/>
      <c r="O12" s="82"/>
      <c r="P12" s="82"/>
      <c r="Q12" s="82"/>
      <c r="R12" s="82"/>
      <c r="S12" s="82"/>
      <c r="T12" s="82"/>
      <c r="U12" s="82"/>
    </row>
    <row r="13" spans="1:21" x14ac:dyDescent="0.25">
      <c r="A13" s="102"/>
      <c r="B13" s="102"/>
      <c r="C13" s="102" t="s">
        <v>131</v>
      </c>
      <c r="D13" s="102" t="s">
        <v>137</v>
      </c>
      <c r="E13" s="82"/>
      <c r="F13" s="82"/>
      <c r="G13" s="82"/>
      <c r="H13" s="82"/>
      <c r="I13" s="82"/>
      <c r="J13" s="82"/>
      <c r="K13" s="82"/>
      <c r="L13" s="82"/>
      <c r="M13" s="82"/>
      <c r="N13" s="82"/>
      <c r="O13" s="82"/>
      <c r="P13" s="82"/>
      <c r="Q13" s="82"/>
      <c r="R13" s="82"/>
      <c r="S13" s="82"/>
      <c r="T13" s="82"/>
      <c r="U13" s="82"/>
    </row>
    <row r="14" spans="1:21" x14ac:dyDescent="0.25">
      <c r="A14" s="102"/>
      <c r="B14" s="102"/>
      <c r="C14" s="102" t="s">
        <v>133</v>
      </c>
      <c r="D14" s="102" t="s">
        <v>138</v>
      </c>
      <c r="E14" s="82"/>
      <c r="F14" s="82"/>
      <c r="G14" s="82"/>
      <c r="H14" s="82"/>
      <c r="I14" s="82"/>
      <c r="J14" s="82"/>
      <c r="K14" s="82"/>
      <c r="L14" s="82"/>
      <c r="M14" s="82"/>
      <c r="N14" s="82"/>
      <c r="O14" s="82"/>
      <c r="P14" s="82"/>
      <c r="Q14" s="82"/>
      <c r="R14" s="82"/>
      <c r="S14" s="82"/>
      <c r="T14" s="82"/>
      <c r="U14" s="82"/>
    </row>
    <row r="15" spans="1:21" x14ac:dyDescent="0.25">
      <c r="A15" s="102"/>
      <c r="B15" s="102"/>
      <c r="C15" s="102" t="s">
        <v>134</v>
      </c>
      <c r="D15" s="102" t="s">
        <v>139</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85</v>
      </c>
      <c r="C209" s="29" t="s">
        <v>127</v>
      </c>
      <c r="D209" s="32" t="s">
        <v>85</v>
      </c>
      <c r="E209" s="32" t="s">
        <v>127</v>
      </c>
    </row>
    <row r="210" spans="1:8" ht="21" x14ac:dyDescent="0.35">
      <c r="A210" s="82"/>
      <c r="B210" s="30" t="s">
        <v>87</v>
      </c>
      <c r="C210" s="30" t="s">
        <v>56</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82"/>
      <c r="B211" s="30" t="s">
        <v>87</v>
      </c>
      <c r="C211" s="30" t="s">
        <v>90</v>
      </c>
      <c r="E211" t="s">
        <v>56</v>
      </c>
      <c r="F211" t="str">
        <f t="shared" ref="F211:F221" si="0">IF(NOT(ISBLANK(D211)),D211,IF(NOT(ISBLANK(E211)),"     "&amp;E211,FALSE))</f>
        <v xml:space="preserve">     Afectación menor a 10 SMLMV .</v>
      </c>
    </row>
    <row r="212" spans="1:8" ht="21" x14ac:dyDescent="0.35">
      <c r="A212" s="82"/>
      <c r="B212" s="30" t="s">
        <v>87</v>
      </c>
      <c r="C212" s="30" t="s">
        <v>91</v>
      </c>
      <c r="E212" t="s">
        <v>90</v>
      </c>
      <c r="F212" t="str">
        <f t="shared" si="0"/>
        <v xml:space="preserve">     Entre 10 y 50 SMLMV </v>
      </c>
    </row>
    <row r="213" spans="1:8" ht="21" x14ac:dyDescent="0.35">
      <c r="A213" s="82"/>
      <c r="B213" s="30" t="s">
        <v>87</v>
      </c>
      <c r="C213" s="30" t="s">
        <v>92</v>
      </c>
      <c r="E213" t="s">
        <v>91</v>
      </c>
      <c r="F213" t="str">
        <f t="shared" si="0"/>
        <v xml:space="preserve">     Entre 50 y 100 SMLMV </v>
      </c>
    </row>
    <row r="214" spans="1:8" ht="21" x14ac:dyDescent="0.35">
      <c r="A214" s="82"/>
      <c r="B214" s="30" t="s">
        <v>87</v>
      </c>
      <c r="C214" s="30" t="s">
        <v>93</v>
      </c>
      <c r="E214" t="s">
        <v>92</v>
      </c>
      <c r="F214" t="str">
        <f t="shared" si="0"/>
        <v xml:space="preserve">     Entre 100 y 500 SMLMV </v>
      </c>
    </row>
    <row r="215" spans="1:8" ht="21" x14ac:dyDescent="0.35">
      <c r="A215" s="82"/>
      <c r="B215" s="30" t="s">
        <v>55</v>
      </c>
      <c r="C215" s="30" t="s">
        <v>94</v>
      </c>
      <c r="E215" t="s">
        <v>93</v>
      </c>
      <c r="F215" t="str">
        <f t="shared" si="0"/>
        <v xml:space="preserve">     Mayor a 500 SMLMV </v>
      </c>
    </row>
    <row r="216" spans="1:8" ht="21" x14ac:dyDescent="0.35">
      <c r="A216" s="82"/>
      <c r="B216" s="30" t="s">
        <v>55</v>
      </c>
      <c r="C216" s="30" t="s">
        <v>95</v>
      </c>
      <c r="D216" t="s">
        <v>55</v>
      </c>
      <c r="F216" t="str">
        <f t="shared" si="0"/>
        <v>Pérdida Reputacional</v>
      </c>
    </row>
    <row r="217" spans="1:8" ht="21" x14ac:dyDescent="0.35">
      <c r="A217" s="82"/>
      <c r="B217" s="30" t="s">
        <v>55</v>
      </c>
      <c r="C217" s="30" t="s">
        <v>97</v>
      </c>
      <c r="E217" t="s">
        <v>94</v>
      </c>
      <c r="F217" t="str">
        <f t="shared" si="0"/>
        <v xml:space="preserve">     El riesgo afecta la imagen de alguna área de la organización</v>
      </c>
    </row>
    <row r="218" spans="1:8" ht="21" x14ac:dyDescent="0.35">
      <c r="A218" s="82"/>
      <c r="B218" s="30" t="s">
        <v>55</v>
      </c>
      <c r="C218" s="30" t="s">
        <v>96</v>
      </c>
      <c r="E218" t="s">
        <v>95</v>
      </c>
      <c r="F218" t="str">
        <f t="shared" si="0"/>
        <v xml:space="preserve">     El riesgo afecta la imagen de la entidad internamente, de conocimiento general, nivel interno, de junta dircetiva y accionistas y/o de provedores</v>
      </c>
    </row>
    <row r="219" spans="1:8" ht="21" x14ac:dyDescent="0.35">
      <c r="A219" s="82"/>
      <c r="B219" s="30" t="s">
        <v>55</v>
      </c>
      <c r="C219" s="30" t="s">
        <v>110</v>
      </c>
      <c r="E219" t="s">
        <v>97</v>
      </c>
      <c r="F219" t="str">
        <f t="shared" si="0"/>
        <v xml:space="preserve">     El riesgo afecta la imagen de la entidad con algunos usuarios de relevancia frente al logro de los objetivos</v>
      </c>
    </row>
    <row r="220" spans="1:8" x14ac:dyDescent="0.25">
      <c r="A220" s="82"/>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110</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4" t="s">
        <v>202</v>
      </c>
      <c r="C229" s="21" t="s">
        <v>192</v>
      </c>
      <c r="D229" s="142" t="s">
        <v>202</v>
      </c>
    </row>
    <row r="230" spans="2:4" x14ac:dyDescent="0.25">
      <c r="B230" s="144" t="s">
        <v>202</v>
      </c>
      <c r="C230" s="21" t="s">
        <v>193</v>
      </c>
      <c r="D230" s="143" t="s">
        <v>192</v>
      </c>
    </row>
    <row r="231" spans="2:4" x14ac:dyDescent="0.25">
      <c r="B231" s="144" t="s">
        <v>202</v>
      </c>
      <c r="C231" s="21" t="s">
        <v>194</v>
      </c>
      <c r="D231" s="143" t="s">
        <v>193</v>
      </c>
    </row>
    <row r="232" spans="2:4" x14ac:dyDescent="0.25">
      <c r="B232" s="144" t="s">
        <v>203</v>
      </c>
      <c r="C232" s="21" t="s">
        <v>195</v>
      </c>
      <c r="D232" s="143" t="s">
        <v>194</v>
      </c>
    </row>
    <row r="233" spans="2:4" x14ac:dyDescent="0.25">
      <c r="B233" s="144" t="s">
        <v>203</v>
      </c>
      <c r="C233" s="21" t="s">
        <v>196</v>
      </c>
      <c r="D233" s="142" t="s">
        <v>203</v>
      </c>
    </row>
    <row r="234" spans="2:4" x14ac:dyDescent="0.25">
      <c r="B234" s="144" t="s">
        <v>203</v>
      </c>
      <c r="C234" s="21" t="s">
        <v>197</v>
      </c>
      <c r="D234" s="143" t="s">
        <v>195</v>
      </c>
    </row>
    <row r="235" spans="2:4" x14ac:dyDescent="0.25">
      <c r="B235" s="144" t="s">
        <v>203</v>
      </c>
      <c r="C235" s="21" t="s">
        <v>198</v>
      </c>
      <c r="D235" s="143" t="s">
        <v>196</v>
      </c>
    </row>
    <row r="236" spans="2:4" x14ac:dyDescent="0.25">
      <c r="D236" s="143" t="s">
        <v>197</v>
      </c>
    </row>
    <row r="237" spans="2:4" x14ac:dyDescent="0.25">
      <c r="D237" s="143" t="s">
        <v>198</v>
      </c>
    </row>
    <row r="238" spans="2:4" x14ac:dyDescent="0.25">
      <c r="D238" s="142" t="s">
        <v>201</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21" t="s">
        <v>204</v>
      </c>
      <c r="C1" s="422"/>
      <c r="D1" s="422"/>
      <c r="E1" s="422"/>
      <c r="F1" s="423"/>
    </row>
    <row r="2" spans="2:6" ht="16.5" thickBot="1" x14ac:dyDescent="0.3">
      <c r="B2" s="88"/>
      <c r="C2" s="88"/>
      <c r="D2" s="88"/>
      <c r="E2" s="88"/>
      <c r="F2" s="88"/>
    </row>
    <row r="3" spans="2:6" ht="16.5" thickBot="1" x14ac:dyDescent="0.25">
      <c r="B3" s="425" t="s">
        <v>62</v>
      </c>
      <c r="C3" s="426"/>
      <c r="D3" s="426"/>
      <c r="E3" s="100" t="s">
        <v>63</v>
      </c>
      <c r="F3" s="101" t="s">
        <v>64</v>
      </c>
    </row>
    <row r="4" spans="2:6" ht="31.5" x14ac:dyDescent="0.2">
      <c r="B4" s="427" t="s">
        <v>65</v>
      </c>
      <c r="C4" s="429" t="s">
        <v>12</v>
      </c>
      <c r="D4" s="89" t="s">
        <v>13</v>
      </c>
      <c r="E4" s="90" t="s">
        <v>66</v>
      </c>
      <c r="F4" s="91">
        <v>0.25</v>
      </c>
    </row>
    <row r="5" spans="2:6" ht="47.25" x14ac:dyDescent="0.2">
      <c r="B5" s="428"/>
      <c r="C5" s="430"/>
      <c r="D5" s="92" t="s">
        <v>14</v>
      </c>
      <c r="E5" s="93" t="s">
        <v>67</v>
      </c>
      <c r="F5" s="94">
        <v>0.15</v>
      </c>
    </row>
    <row r="6" spans="2:6" ht="47.25" x14ac:dyDescent="0.2">
      <c r="B6" s="428"/>
      <c r="C6" s="430"/>
      <c r="D6" s="92" t="s">
        <v>15</v>
      </c>
      <c r="E6" s="93" t="s">
        <v>68</v>
      </c>
      <c r="F6" s="94">
        <v>0.1</v>
      </c>
    </row>
    <row r="7" spans="2:6" ht="63" x14ac:dyDescent="0.2">
      <c r="B7" s="428"/>
      <c r="C7" s="430" t="s">
        <v>16</v>
      </c>
      <c r="D7" s="92" t="s">
        <v>9</v>
      </c>
      <c r="E7" s="93" t="s">
        <v>69</v>
      </c>
      <c r="F7" s="94">
        <v>0.25</v>
      </c>
    </row>
    <row r="8" spans="2:6" ht="31.5" x14ac:dyDescent="0.2">
      <c r="B8" s="428"/>
      <c r="C8" s="430"/>
      <c r="D8" s="92" t="s">
        <v>8</v>
      </c>
      <c r="E8" s="93" t="s">
        <v>70</v>
      </c>
      <c r="F8" s="94">
        <v>0.15</v>
      </c>
    </row>
    <row r="9" spans="2:6" ht="47.25" x14ac:dyDescent="0.2">
      <c r="B9" s="428" t="s">
        <v>144</v>
      </c>
      <c r="C9" s="430" t="s">
        <v>17</v>
      </c>
      <c r="D9" s="92" t="s">
        <v>18</v>
      </c>
      <c r="E9" s="93" t="s">
        <v>71</v>
      </c>
      <c r="F9" s="95" t="s">
        <v>72</v>
      </c>
    </row>
    <row r="10" spans="2:6" ht="63" x14ac:dyDescent="0.2">
      <c r="B10" s="428"/>
      <c r="C10" s="430"/>
      <c r="D10" s="92" t="s">
        <v>19</v>
      </c>
      <c r="E10" s="93" t="s">
        <v>73</v>
      </c>
      <c r="F10" s="95" t="s">
        <v>72</v>
      </c>
    </row>
    <row r="11" spans="2:6" ht="47.25" x14ac:dyDescent="0.2">
      <c r="B11" s="428"/>
      <c r="C11" s="430" t="s">
        <v>20</v>
      </c>
      <c r="D11" s="92" t="s">
        <v>21</v>
      </c>
      <c r="E11" s="93" t="s">
        <v>74</v>
      </c>
      <c r="F11" s="95" t="s">
        <v>72</v>
      </c>
    </row>
    <row r="12" spans="2:6" ht="47.25" x14ac:dyDescent="0.2">
      <c r="B12" s="428"/>
      <c r="C12" s="430"/>
      <c r="D12" s="92" t="s">
        <v>22</v>
      </c>
      <c r="E12" s="93" t="s">
        <v>75</v>
      </c>
      <c r="F12" s="95" t="s">
        <v>72</v>
      </c>
    </row>
    <row r="13" spans="2:6" ht="31.5" x14ac:dyDescent="0.2">
      <c r="B13" s="428"/>
      <c r="C13" s="430" t="s">
        <v>23</v>
      </c>
      <c r="D13" s="92" t="s">
        <v>111</v>
      </c>
      <c r="E13" s="93" t="s">
        <v>114</v>
      </c>
      <c r="F13" s="95" t="s">
        <v>72</v>
      </c>
    </row>
    <row r="14" spans="2:6" ht="32.25" thickBot="1" x14ac:dyDescent="0.25">
      <c r="B14" s="431"/>
      <c r="C14" s="432"/>
      <c r="D14" s="96" t="s">
        <v>112</v>
      </c>
      <c r="E14" s="97" t="s">
        <v>113</v>
      </c>
      <c r="F14" s="98" t="s">
        <v>72</v>
      </c>
    </row>
    <row r="15" spans="2:6" ht="49.7" customHeight="1" x14ac:dyDescent="0.2">
      <c r="B15" s="424" t="s">
        <v>141</v>
      </c>
      <c r="C15" s="424"/>
      <c r="D15" s="424"/>
      <c r="E15" s="424"/>
      <c r="F15" s="424"/>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39" t="s">
        <v>174</v>
      </c>
      <c r="D1" s="433" t="s">
        <v>175</v>
      </c>
      <c r="E1" s="434"/>
    </row>
    <row r="2" spans="1:5" x14ac:dyDescent="0.25">
      <c r="A2" s="148" t="s">
        <v>246</v>
      </c>
      <c r="D2" s="435" t="s">
        <v>176</v>
      </c>
      <c r="E2" s="156" t="s">
        <v>266</v>
      </c>
    </row>
    <row r="3" spans="1:5" x14ac:dyDescent="0.25">
      <c r="A3" s="149" t="s">
        <v>247</v>
      </c>
      <c r="D3" s="436"/>
      <c r="E3" s="157" t="s">
        <v>267</v>
      </c>
    </row>
    <row r="4" spans="1:5" x14ac:dyDescent="0.25">
      <c r="A4" s="150" t="s">
        <v>248</v>
      </c>
      <c r="D4" s="436"/>
      <c r="E4" s="157" t="s">
        <v>268</v>
      </c>
    </row>
    <row r="5" spans="1:5" x14ac:dyDescent="0.25">
      <c r="A5" s="151" t="s">
        <v>249</v>
      </c>
      <c r="D5" s="437"/>
      <c r="E5" s="157" t="s">
        <v>269</v>
      </c>
    </row>
    <row r="6" spans="1:5" ht="30" x14ac:dyDescent="0.25">
      <c r="A6" s="149" t="s">
        <v>250</v>
      </c>
      <c r="D6" s="435" t="s">
        <v>177</v>
      </c>
      <c r="E6" s="157" t="s">
        <v>243</v>
      </c>
    </row>
    <row r="7" spans="1:5" ht="30" x14ac:dyDescent="0.25">
      <c r="A7" s="149" t="s">
        <v>251</v>
      </c>
      <c r="D7" s="436"/>
      <c r="E7" s="157" t="s">
        <v>270</v>
      </c>
    </row>
    <row r="8" spans="1:5" x14ac:dyDescent="0.25">
      <c r="A8" s="152" t="s">
        <v>252</v>
      </c>
      <c r="D8" s="436"/>
      <c r="E8" s="157" t="s">
        <v>242</v>
      </c>
    </row>
    <row r="9" spans="1:5" x14ac:dyDescent="0.25">
      <c r="A9" s="152" t="s">
        <v>253</v>
      </c>
      <c r="D9" s="435" t="s">
        <v>178</v>
      </c>
      <c r="E9" s="157" t="s">
        <v>271</v>
      </c>
    </row>
    <row r="10" spans="1:5" x14ac:dyDescent="0.25">
      <c r="A10" s="153" t="s">
        <v>254</v>
      </c>
      <c r="D10" s="436"/>
      <c r="E10" s="157" t="s">
        <v>272</v>
      </c>
    </row>
    <row r="11" spans="1:5" x14ac:dyDescent="0.25">
      <c r="A11" s="152" t="s">
        <v>255</v>
      </c>
      <c r="D11" s="435" t="s">
        <v>179</v>
      </c>
      <c r="E11" s="157" t="s">
        <v>244</v>
      </c>
    </row>
    <row r="12" spans="1:5" x14ac:dyDescent="0.25">
      <c r="A12" s="154" t="s">
        <v>256</v>
      </c>
      <c r="D12" s="436"/>
      <c r="E12" s="157" t="s">
        <v>273</v>
      </c>
    </row>
    <row r="13" spans="1:5" x14ac:dyDescent="0.25">
      <c r="A13" s="149" t="s">
        <v>257</v>
      </c>
      <c r="D13" s="437"/>
      <c r="E13" s="157" t="s">
        <v>274</v>
      </c>
    </row>
    <row r="14" spans="1:5" ht="30" x14ac:dyDescent="0.25">
      <c r="A14" s="152" t="s">
        <v>258</v>
      </c>
      <c r="E14" s="157" t="s">
        <v>275</v>
      </c>
    </row>
    <row r="15" spans="1:5" x14ac:dyDescent="0.25">
      <c r="A15" s="149" t="s">
        <v>259</v>
      </c>
      <c r="D15" s="140" t="s">
        <v>183</v>
      </c>
      <c r="E15" s="157" t="s">
        <v>245</v>
      </c>
    </row>
    <row r="16" spans="1:5" x14ac:dyDescent="0.25">
      <c r="A16" s="149" t="s">
        <v>260</v>
      </c>
      <c r="D16" s="141" t="s">
        <v>184</v>
      </c>
      <c r="E16" s="157" t="s">
        <v>239</v>
      </c>
    </row>
    <row r="17" spans="1:7" x14ac:dyDescent="0.25">
      <c r="A17" s="154" t="s">
        <v>261</v>
      </c>
      <c r="D17" s="141" t="s">
        <v>185</v>
      </c>
      <c r="E17" s="157" t="s">
        <v>240</v>
      </c>
    </row>
    <row r="18" spans="1:7" x14ac:dyDescent="0.25">
      <c r="A18" s="151" t="s">
        <v>262</v>
      </c>
      <c r="D18" s="141" t="s">
        <v>186</v>
      </c>
      <c r="E18" s="157" t="s">
        <v>238</v>
      </c>
    </row>
    <row r="19" spans="1:7" ht="30" x14ac:dyDescent="0.25">
      <c r="A19" s="152" t="s">
        <v>263</v>
      </c>
      <c r="D19" s="141" t="s">
        <v>187</v>
      </c>
      <c r="E19" s="157" t="s">
        <v>276</v>
      </c>
    </row>
    <row r="20" spans="1:7" x14ac:dyDescent="0.25">
      <c r="A20" s="153" t="s">
        <v>245</v>
      </c>
      <c r="D20" s="141" t="s">
        <v>188</v>
      </c>
      <c r="E20" s="157" t="s">
        <v>241</v>
      </c>
    </row>
    <row r="21" spans="1:7" x14ac:dyDescent="0.25">
      <c r="A21" s="149" t="s">
        <v>264</v>
      </c>
      <c r="D21" s="141" t="s">
        <v>189</v>
      </c>
      <c r="E21" s="157" t="s">
        <v>277</v>
      </c>
    </row>
    <row r="22" spans="1:7" ht="15.75" thickBot="1" x14ac:dyDescent="0.3">
      <c r="A22" s="155" t="s">
        <v>265</v>
      </c>
      <c r="D22" s="141" t="s">
        <v>190</v>
      </c>
      <c r="E22" s="157" t="s">
        <v>278</v>
      </c>
    </row>
    <row r="23" spans="1:7" x14ac:dyDescent="0.25">
      <c r="A23" s="145"/>
      <c r="E23" s="157" t="s">
        <v>279</v>
      </c>
    </row>
    <row r="24" spans="1:7" x14ac:dyDescent="0.25">
      <c r="A24" s="140" t="s">
        <v>191</v>
      </c>
      <c r="E24" s="157" t="s">
        <v>280</v>
      </c>
    </row>
    <row r="25" spans="1:7" ht="20.25" x14ac:dyDescent="0.25">
      <c r="A25" s="141" t="s">
        <v>184</v>
      </c>
      <c r="B25" s="29"/>
      <c r="E25" s="157" t="s">
        <v>281</v>
      </c>
    </row>
    <row r="26" spans="1:7" ht="21" x14ac:dyDescent="0.35">
      <c r="A26" s="141" t="s">
        <v>185</v>
      </c>
      <c r="B26" s="30"/>
      <c r="E26" s="157" t="s">
        <v>282</v>
      </c>
      <c r="F26" t="s">
        <v>87</v>
      </c>
      <c r="G26" t="str">
        <f>IF(NOT(ISERROR(MATCH(F26,_xlfn.ANCHORARRAY(A37),0))),E39&amp;"Por favor no seleccionar los criterios de impacto",F26)</f>
        <v>Afectación Económica o presupuestal</v>
      </c>
    </row>
    <row r="27" spans="1:7" ht="21.75" thickBot="1" x14ac:dyDescent="0.4">
      <c r="A27" s="141" t="s">
        <v>186</v>
      </c>
      <c r="B27" s="30"/>
      <c r="E27" s="158" t="s">
        <v>283</v>
      </c>
    </row>
    <row r="28" spans="1:7" ht="21" x14ac:dyDescent="0.35">
      <c r="A28" s="141" t="s">
        <v>187</v>
      </c>
      <c r="B28" s="30"/>
    </row>
    <row r="29" spans="1:7" ht="21" x14ac:dyDescent="0.35">
      <c r="A29" s="141" t="s">
        <v>188</v>
      </c>
      <c r="B29" s="30"/>
    </row>
    <row r="30" spans="1:7" ht="21" x14ac:dyDescent="0.35">
      <c r="A30" s="141" t="s">
        <v>189</v>
      </c>
      <c r="B30" s="30"/>
    </row>
    <row r="31" spans="1:7" ht="21" x14ac:dyDescent="0.35">
      <c r="A31" s="141" t="s">
        <v>190</v>
      </c>
      <c r="B31" s="30"/>
    </row>
    <row r="32" spans="1:7" ht="21" x14ac:dyDescent="0.35">
      <c r="A32" s="30"/>
      <c r="B32" s="30"/>
    </row>
    <row r="33" spans="1:2" ht="21" x14ac:dyDescent="0.35">
      <c r="A33" s="30"/>
      <c r="B33" s="30"/>
    </row>
    <row r="34" spans="1:2" ht="21" x14ac:dyDescent="0.35">
      <c r="A34" s="30"/>
      <c r="B34" s="30"/>
    </row>
    <row r="35" spans="1:2" ht="2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xr:uid="{00000000-0002-0000-0700-000000000000}">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Andres Jose Leon Palencia</cp:lastModifiedBy>
  <cp:lastPrinted>2020-05-13T01:12:22Z</cp:lastPrinted>
  <dcterms:created xsi:type="dcterms:W3CDTF">2020-03-24T23:12:47Z</dcterms:created>
  <dcterms:modified xsi:type="dcterms:W3CDTF">2023-10-31T23:53:45Z</dcterms:modified>
</cp:coreProperties>
</file>