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24226"/>
  <mc:AlternateContent xmlns:mc="http://schemas.openxmlformats.org/markup-compatibility/2006">
    <mc:Choice Requires="x15">
      <x15ac:absPath xmlns:x15ac="http://schemas.microsoft.com/office/spreadsheetml/2010/11/ac" url="C:\Users\Luicep\Downloads\"/>
    </mc:Choice>
  </mc:AlternateContent>
  <xr:revisionPtr revIDLastSave="0" documentId="8_{728C410B-F758-4199-A5C4-55891A450DAF}" xr6:coauthVersionLast="47" xr6:coauthVersionMax="47" xr10:uidLastSave="{00000000-0000-0000-0000-000000000000}"/>
  <bookViews>
    <workbookView xWindow="-120" yWindow="-120" windowWidth="29040" windowHeight="15840" tabRatio="882" activeTab="1" xr2:uid="{00000000-000D-0000-FFFF-FFFF00000000}"/>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Procesos" sheetId="21" state="hidden" r:id="rId8"/>
    <sheet name="Opciones Tratamiento" sheetId="16" state="hidden" r:id="rId9"/>
    <sheet name="Hoja1" sheetId="11" state="hidden" r:id="rId10"/>
  </sheets>
  <calcPr calcId="191029"/>
  <pivotCaches>
    <pivotCache cacheId="0" r:id="rId11"/>
    <pivotCache cacheId="1" r:id="rId1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3" i="1" l="1"/>
  <c r="T11" i="1"/>
  <c r="T17" i="1"/>
  <c r="N16" i="1"/>
  <c r="T16" i="1"/>
  <c r="W16" i="1"/>
  <c r="N13" i="1"/>
  <c r="T13" i="1"/>
  <c r="W13" i="1"/>
  <c r="N14" i="1"/>
  <c r="T14" i="1"/>
  <c r="W14" i="1"/>
  <c r="N15" i="1"/>
  <c r="T15" i="1"/>
  <c r="W15" i="1"/>
  <c r="T12" i="1"/>
  <c r="T18" i="1"/>
  <c r="T19" i="1"/>
  <c r="T20" i="1"/>
  <c r="T21" i="1"/>
  <c r="T22"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3" i="1"/>
  <c r="T64" i="1"/>
  <c r="T65" i="1"/>
  <c r="T62" i="1"/>
  <c r="T67" i="1"/>
  <c r="T68" i="1"/>
  <c r="T69" i="1"/>
  <c r="T70" i="1"/>
  <c r="AA16" i="1" l="1"/>
  <c r="AB16" i="1" s="1"/>
  <c r="AE16" i="1"/>
  <c r="AD16" i="1" s="1"/>
  <c r="AE14" i="1"/>
  <c r="AD14" i="1" s="1"/>
  <c r="AE13" i="1"/>
  <c r="AD13" i="1" s="1"/>
  <c r="AA14" i="1"/>
  <c r="AB14" i="1" s="1"/>
  <c r="AA15" i="1"/>
  <c r="AA13" i="1"/>
  <c r="AE15" i="1"/>
  <c r="AD15" i="1" s="1"/>
  <c r="K11" i="1"/>
  <c r="G26" i="21"/>
  <c r="AC16" i="1" l="1"/>
  <c r="AF16" i="1"/>
  <c r="AF14" i="1"/>
  <c r="AC14" i="1"/>
  <c r="AB13" i="1"/>
  <c r="AF13" i="1" s="1"/>
  <c r="AC13" i="1"/>
  <c r="AB15" i="1"/>
  <c r="AF15" i="1" s="1"/>
  <c r="AC15" i="1"/>
  <c r="W11" i="1"/>
  <c r="L11" i="1"/>
  <c r="N64" i="1"/>
  <c r="N38" i="1"/>
  <c r="N32" i="1"/>
  <c r="N40" i="1"/>
  <c r="N24" i="1"/>
  <c r="N18" i="1"/>
  <c r="N31" i="1"/>
  <c r="N57" i="1"/>
  <c r="N70" i="1"/>
  <c r="N69" i="1"/>
  <c r="N45" i="1"/>
  <c r="N68" i="1"/>
  <c r="N49" i="1"/>
  <c r="N44" i="1"/>
  <c r="N27" i="1"/>
  <c r="N34" i="1"/>
  <c r="N26" i="1"/>
  <c r="N58" i="1"/>
  <c r="N22" i="1"/>
  <c r="N63" i="1"/>
  <c r="N25" i="1"/>
  <c r="N19" i="1"/>
  <c r="N30" i="1"/>
  <c r="N33" i="1"/>
  <c r="N48" i="1"/>
  <c r="N67" i="1"/>
  <c r="N55" i="1"/>
  <c r="N56" i="1"/>
  <c r="N54" i="1"/>
  <c r="N51" i="1"/>
  <c r="N52" i="1"/>
  <c r="N62" i="1"/>
  <c r="N60" i="1"/>
  <c r="N61" i="1"/>
  <c r="N37" i="1"/>
  <c r="N42" i="1"/>
  <c r="N46" i="1"/>
  <c r="N28" i="1"/>
  <c r="N39" i="1"/>
  <c r="N20" i="1"/>
  <c r="N36" i="1"/>
  <c r="N43" i="1"/>
  <c r="N50" i="1"/>
  <c r="N21" i="1"/>
  <c r="F221" i="13" l="1"/>
  <c r="F211" i="13"/>
  <c r="F212" i="13"/>
  <c r="F213" i="13"/>
  <c r="F214" i="13"/>
  <c r="F215" i="13"/>
  <c r="F216" i="13"/>
  <c r="F217" i="13"/>
  <c r="F218" i="13"/>
  <c r="F219" i="13"/>
  <c r="F220" i="13"/>
  <c r="F210" i="13"/>
  <c r="B221" i="13" a="1"/>
  <c r="N12" i="1"/>
  <c r="B221" i="1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W70" i="1" l="1"/>
  <c r="W69" i="1"/>
  <c r="W68" i="1"/>
  <c r="W67" i="1"/>
  <c r="W65" i="1"/>
  <c r="K65" i="1"/>
  <c r="L65" i="1" s="1"/>
  <c r="W64" i="1"/>
  <c r="W63" i="1"/>
  <c r="W62" i="1"/>
  <c r="W61" i="1"/>
  <c r="W60" i="1"/>
  <c r="W59" i="1"/>
  <c r="K59" i="1"/>
  <c r="L59" i="1" s="1"/>
  <c r="W58" i="1"/>
  <c r="W57" i="1"/>
  <c r="W56" i="1"/>
  <c r="W55" i="1"/>
  <c r="W54" i="1"/>
  <c r="AE54" i="1"/>
  <c r="W53" i="1"/>
  <c r="K53" i="1"/>
  <c r="L53" i="1" s="1"/>
  <c r="W52" i="1"/>
  <c r="W51" i="1"/>
  <c r="W50" i="1"/>
  <c r="W49" i="1"/>
  <c r="W48" i="1"/>
  <c r="W47" i="1"/>
  <c r="AE48" i="1"/>
  <c r="K47" i="1"/>
  <c r="L47" i="1" s="1"/>
  <c r="W46" i="1"/>
  <c r="W45" i="1"/>
  <c r="W44" i="1"/>
  <c r="W43" i="1"/>
  <c r="W42" i="1"/>
  <c r="W41" i="1"/>
  <c r="AE42" i="1"/>
  <c r="K41" i="1"/>
  <c r="L41" i="1" s="1"/>
  <c r="W40" i="1"/>
  <c r="W39" i="1"/>
  <c r="W38" i="1"/>
  <c r="W37" i="1"/>
  <c r="W36" i="1"/>
  <c r="W35" i="1"/>
  <c r="K35" i="1"/>
  <c r="L35" i="1" s="1"/>
  <c r="W34" i="1"/>
  <c r="W33" i="1"/>
  <c r="W32" i="1"/>
  <c r="W31" i="1"/>
  <c r="W30" i="1"/>
  <c r="W29" i="1"/>
  <c r="K29" i="1"/>
  <c r="L29" i="1" s="1"/>
  <c r="W28" i="1"/>
  <c r="W27" i="1"/>
  <c r="W26" i="1"/>
  <c r="W25" i="1"/>
  <c r="W24" i="1"/>
  <c r="W23" i="1"/>
  <c r="K23" i="1"/>
  <c r="L23" i="1" s="1"/>
  <c r="K17" i="1"/>
  <c r="W22" i="1"/>
  <c r="W21" i="1"/>
  <c r="W20" i="1"/>
  <c r="W19" i="1"/>
  <c r="W18" i="1"/>
  <c r="W17" i="1"/>
  <c r="AE24" i="1" l="1"/>
  <c r="AE30" i="1"/>
  <c r="AE18" i="1"/>
  <c r="AE36" i="1"/>
  <c r="AE60" i="1"/>
  <c r="AE51" i="1"/>
  <c r="AD51" i="1" s="1"/>
  <c r="AE52" i="1"/>
  <c r="AD52" i="1" s="1"/>
  <c r="L17" i="1"/>
  <c r="AA17" i="1" s="1"/>
  <c r="AA65" i="1"/>
  <c r="AA59" i="1"/>
  <c r="AA53" i="1"/>
  <c r="AA47" i="1"/>
  <c r="AA51" i="1"/>
  <c r="AA52" i="1"/>
  <c r="AA41" i="1"/>
  <c r="AA35" i="1"/>
  <c r="AA29" i="1"/>
  <c r="AA23" i="1"/>
  <c r="AB65" i="1" l="1"/>
  <c r="AC65" i="1"/>
  <c r="AA62" i="1" s="1"/>
  <c r="AA36" i="1"/>
  <c r="AA48" i="1"/>
  <c r="AA49" i="1"/>
  <c r="W12" i="1"/>
  <c r="AB62" i="1" l="1"/>
  <c r="AC62" i="1"/>
  <c r="AA67" i="1" s="1"/>
  <c r="AA69" i="1"/>
  <c r="AA70" i="1"/>
  <c r="AA11" i="1"/>
  <c r="AB11" i="1" s="1"/>
  <c r="AB67" i="1" l="1"/>
  <c r="AC67" i="1"/>
  <c r="AA68" i="1" s="1"/>
  <c r="AB70" i="1"/>
  <c r="AC70" i="1"/>
  <c r="AB69" i="1"/>
  <c r="AC69" i="1"/>
  <c r="AB68" i="1" l="1"/>
  <c r="AC68" i="1"/>
  <c r="AC11" i="1"/>
  <c r="AA12" i="1" s="1"/>
  <c r="AB12" i="1" l="1"/>
  <c r="AC12" i="1" l="1"/>
  <c r="AE29" i="1" l="1"/>
  <c r="AD29" i="1" s="1"/>
  <c r="AE67" i="1"/>
  <c r="AE59" i="1"/>
  <c r="AE41" i="1"/>
  <c r="AD41" i="1" s="1"/>
  <c r="AE53" i="1"/>
  <c r="AD53" i="1" s="1"/>
  <c r="AE47" i="1"/>
  <c r="AD47" i="1" s="1"/>
  <c r="AE35" i="1"/>
  <c r="AD35" i="1" s="1"/>
  <c r="AD24" i="1" l="1"/>
  <c r="AE25" i="1"/>
  <c r="AD59" i="1"/>
  <c r="AD67" i="1"/>
  <c r="AE68" i="1"/>
  <c r="AE37" i="1"/>
  <c r="AD36" i="1"/>
  <c r="AD42" i="1"/>
  <c r="AE43" i="1"/>
  <c r="AD43" i="1" s="1"/>
  <c r="AE44" i="1"/>
  <c r="AE49" i="1"/>
  <c r="AD49" i="1" s="1"/>
  <c r="AE50" i="1"/>
  <c r="AD50" i="1" s="1"/>
  <c r="AD48" i="1"/>
  <c r="AE19" i="1"/>
  <c r="AD18" i="1"/>
  <c r="AD54" i="1"/>
  <c r="AE55" i="1"/>
  <c r="AD60" i="1"/>
  <c r="AE61" i="1"/>
  <c r="AD30" i="1"/>
  <c r="AE31" i="1"/>
  <c r="AD68" i="1" l="1"/>
  <c r="AE69" i="1"/>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D55" i="19"/>
  <c r="R15" i="19"/>
  <c r="AJ35" i="19"/>
  <c r="AF67" i="1"/>
  <c r="X45" i="19"/>
  <c r="AJ15" i="19"/>
  <c r="AJ55" i="19"/>
  <c r="R25" i="19"/>
  <c r="X15" i="19"/>
  <c r="R55" i="19"/>
  <c r="X55" i="19"/>
  <c r="AD15" i="19"/>
  <c r="L35" i="19"/>
  <c r="L15" i="19"/>
  <c r="L45" i="19"/>
  <c r="AD45" i="19"/>
  <c r="L25" i="19"/>
  <c r="AD25" i="19"/>
  <c r="X35" i="19"/>
  <c r="X25" i="19"/>
  <c r="R35" i="19"/>
  <c r="AJ25" i="19"/>
  <c r="AD35" i="19"/>
  <c r="R45" i="19"/>
  <c r="AJ45" i="19"/>
  <c r="L55" i="19"/>
  <c r="AE20" i="1"/>
  <c r="AD19" i="1"/>
  <c r="AD31" i="1"/>
  <c r="AE32" i="1"/>
  <c r="AD55" i="1"/>
  <c r="AE56" i="1"/>
  <c r="AE26" i="1"/>
  <c r="AD25" i="1"/>
  <c r="AD61" i="1"/>
  <c r="AE62" i="1"/>
  <c r="AD44" i="1"/>
  <c r="AE46" i="1"/>
  <c r="AD46" i="1" s="1"/>
  <c r="AE45" i="1"/>
  <c r="AD45" i="1" s="1"/>
  <c r="AD37" i="1"/>
  <c r="AE38" i="1"/>
  <c r="AD56" i="1" l="1"/>
  <c r="AE57" i="1"/>
  <c r="AD69" i="1"/>
  <c r="AE70" i="1"/>
  <c r="AD70" i="1" s="1"/>
  <c r="AE27" i="1"/>
  <c r="AD27" i="1" s="1"/>
  <c r="AD26" i="1"/>
  <c r="AE28" i="1"/>
  <c r="AD28" i="1" s="1"/>
  <c r="AD20" i="1"/>
  <c r="AE21" i="1"/>
  <c r="M55" i="19"/>
  <c r="AK15" i="19"/>
  <c r="AE25" i="19"/>
  <c r="AF68" i="1"/>
  <c r="Y35" i="19"/>
  <c r="M25" i="19"/>
  <c r="S55" i="19"/>
  <c r="S45" i="19"/>
  <c r="S35" i="19"/>
  <c r="M15" i="19"/>
  <c r="AE45" i="19"/>
  <c r="Y15" i="19"/>
  <c r="AK45" i="19"/>
  <c r="AE55" i="19"/>
  <c r="M35" i="19"/>
  <c r="M45" i="19"/>
  <c r="S25" i="19"/>
  <c r="AK35" i="19"/>
  <c r="Y25" i="19"/>
  <c r="AE15" i="19"/>
  <c r="Y45" i="19"/>
  <c r="AE35" i="19"/>
  <c r="AK25" i="19"/>
  <c r="Y55" i="19"/>
  <c r="S15" i="19"/>
  <c r="AK55"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E63" i="1"/>
  <c r="AD62" i="1" s="1"/>
  <c r="AD32" i="1"/>
  <c r="AE33" i="1"/>
  <c r="AD33" i="1" s="1"/>
  <c r="AE34" i="1"/>
  <c r="AD34" i="1" s="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D38" i="1"/>
  <c r="AE39" i="1"/>
  <c r="AD39" i="1" l="1"/>
  <c r="AE40" i="1"/>
  <c r="AD40" i="1" s="1"/>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A55" i="19"/>
  <c r="O45" i="19"/>
  <c r="AA15" i="19"/>
  <c r="AM55" i="19"/>
  <c r="O55" i="19"/>
  <c r="AG35" i="19"/>
  <c r="AM25" i="19"/>
  <c r="AM35" i="19"/>
  <c r="AA25" i="19"/>
  <c r="AM45" i="19"/>
  <c r="AG25" i="19"/>
  <c r="AA35" i="19"/>
  <c r="O25" i="19"/>
  <c r="U25" i="19"/>
  <c r="AG45" i="19"/>
  <c r="U35" i="19"/>
  <c r="AA45" i="19"/>
  <c r="AM15" i="19"/>
  <c r="U45" i="19"/>
  <c r="O35" i="19"/>
  <c r="O15" i="19"/>
  <c r="AF70" i="1"/>
  <c r="AG15" i="19"/>
  <c r="U15" i="19"/>
  <c r="AG55" i="19"/>
  <c r="U55" i="19"/>
  <c r="AL55" i="19"/>
  <c r="Z45" i="19"/>
  <c r="Z35" i="19"/>
  <c r="N25" i="19"/>
  <c r="Z55" i="19"/>
  <c r="N45" i="19"/>
  <c r="T35" i="19"/>
  <c r="T45" i="19"/>
  <c r="AL25" i="19"/>
  <c r="AL15" i="19"/>
  <c r="N35" i="19"/>
  <c r="AL35" i="19"/>
  <c r="Z25" i="19"/>
  <c r="AF25" i="19"/>
  <c r="T15" i="19"/>
  <c r="T55" i="19"/>
  <c r="AL45" i="19"/>
  <c r="T25" i="19"/>
  <c r="AF45" i="19"/>
  <c r="AF15" i="19"/>
  <c r="AF69" i="1"/>
  <c r="N15" i="19"/>
  <c r="AF55" i="19"/>
  <c r="N55" i="19"/>
  <c r="Z15" i="19"/>
  <c r="AF35" i="19"/>
  <c r="AD57" i="1"/>
  <c r="AE58" i="1"/>
  <c r="AD58" i="1" s="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D63" i="1"/>
  <c r="AF62" i="1" s="1"/>
  <c r="AE64" i="1"/>
  <c r="AD64" i="1" s="1"/>
  <c r="AE22" i="1"/>
  <c r="AD22" i="1" s="1"/>
  <c r="AD21" i="1"/>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N41" i="1" l="1"/>
  <c r="O41" i="1" s="1"/>
  <c r="N11" i="1"/>
  <c r="O11" i="1" s="1"/>
  <c r="N29" i="1"/>
  <c r="O29" i="1" s="1"/>
  <c r="N23" i="1"/>
  <c r="O23" i="1" s="1"/>
  <c r="N53" i="1"/>
  <c r="O53" i="1" s="1"/>
  <c r="N47" i="1"/>
  <c r="O47" i="1" s="1"/>
  <c r="N35" i="1"/>
  <c r="O35" i="1" s="1"/>
  <c r="N17" i="1"/>
  <c r="N65" i="1"/>
  <c r="O65" i="1" s="1"/>
  <c r="N59" i="1"/>
  <c r="O59" i="1" s="1"/>
  <c r="O17" i="1" l="1"/>
  <c r="X22" i="18" s="1"/>
  <c r="L16" i="18"/>
  <c r="R24" i="18"/>
  <c r="L8" i="18"/>
  <c r="R32" i="18"/>
  <c r="AJ16" i="18"/>
  <c r="R8" i="18"/>
  <c r="AD24" i="18"/>
  <c r="AJ32" i="18"/>
  <c r="AD8" i="18"/>
  <c r="X40" i="18"/>
  <c r="Q35" i="1"/>
  <c r="L32" i="18"/>
  <c r="X8" i="18"/>
  <c r="X24" i="18"/>
  <c r="AJ8" i="18"/>
  <c r="P35" i="1"/>
  <c r="R40" i="18"/>
  <c r="L40" i="18"/>
  <c r="X16" i="18"/>
  <c r="L24" i="18"/>
  <c r="AJ24" i="18"/>
  <c r="X32" i="18"/>
  <c r="AJ40" i="18"/>
  <c r="R16" i="18"/>
  <c r="AD40" i="18"/>
  <c r="AD32" i="18"/>
  <c r="AD16" i="18"/>
  <c r="P47" i="1"/>
  <c r="J42" i="18"/>
  <c r="P34" i="18"/>
  <c r="AB18" i="18"/>
  <c r="AB42" i="18"/>
  <c r="AH34" i="18"/>
  <c r="P10" i="18"/>
  <c r="V34" i="18"/>
  <c r="P42" i="18"/>
  <c r="V42" i="18"/>
  <c r="AH42" i="18"/>
  <c r="AB26" i="18"/>
  <c r="AH26" i="18"/>
  <c r="V26" i="18"/>
  <c r="AB34" i="18"/>
  <c r="V10" i="18"/>
  <c r="AH18" i="18"/>
  <c r="J34" i="18"/>
  <c r="J10" i="18"/>
  <c r="AB10" i="18"/>
  <c r="J18" i="18"/>
  <c r="Q47" i="1"/>
  <c r="P26" i="18"/>
  <c r="J26" i="18"/>
  <c r="AH10" i="18"/>
  <c r="P18" i="18"/>
  <c r="V18" i="18"/>
  <c r="X42" i="18"/>
  <c r="AD34" i="18"/>
  <c r="AD10" i="18"/>
  <c r="AD26" i="18"/>
  <c r="L10" i="18"/>
  <c r="L42" i="18"/>
  <c r="L26" i="18"/>
  <c r="X18" i="18"/>
  <c r="X34" i="18"/>
  <c r="X10" i="18"/>
  <c r="R18" i="18"/>
  <c r="AJ10" i="18"/>
  <c r="AD42" i="18"/>
  <c r="AJ34" i="18"/>
  <c r="R26" i="18"/>
  <c r="P53" i="1"/>
  <c r="L18" i="18"/>
  <c r="AJ26" i="18"/>
  <c r="AD18" i="18"/>
  <c r="R34" i="18"/>
  <c r="L34" i="18"/>
  <c r="AJ42" i="18"/>
  <c r="R10" i="18"/>
  <c r="R42" i="18"/>
  <c r="X26" i="18"/>
  <c r="AJ18" i="18"/>
  <c r="Q53" i="1"/>
  <c r="T14" i="18"/>
  <c r="AL38" i="18"/>
  <c r="N14" i="18"/>
  <c r="Z6" i="18"/>
  <c r="T38" i="18"/>
  <c r="T22" i="18"/>
  <c r="AL14" i="18"/>
  <c r="N22" i="18"/>
  <c r="Q23" i="1"/>
  <c r="AF22" i="18"/>
  <c r="N6" i="18"/>
  <c r="AF6" i="18"/>
  <c r="AF38" i="18"/>
  <c r="P23" i="1"/>
  <c r="AE23" i="1" s="1"/>
  <c r="AD23" i="1" s="1"/>
  <c r="N38" i="18"/>
  <c r="AL30" i="18"/>
  <c r="AL22" i="18"/>
  <c r="T6" i="18"/>
  <c r="AF14" i="18"/>
  <c r="AF30" i="18"/>
  <c r="Z22" i="18"/>
  <c r="T30" i="18"/>
  <c r="Z30" i="18"/>
  <c r="AL6" i="18"/>
  <c r="Z14" i="18"/>
  <c r="Z38" i="18"/>
  <c r="N30" i="18"/>
  <c r="J40" i="18"/>
  <c r="AB40" i="18"/>
  <c r="AH32" i="18"/>
  <c r="AB24" i="18"/>
  <c r="V16" i="18"/>
  <c r="P29" i="1"/>
  <c r="J16" i="18"/>
  <c r="P32" i="18"/>
  <c r="V24" i="18"/>
  <c r="P24" i="18"/>
  <c r="V40" i="18"/>
  <c r="P16" i="18"/>
  <c r="P40" i="18"/>
  <c r="V32" i="18"/>
  <c r="AH16" i="18"/>
  <c r="AB16" i="18"/>
  <c r="V8" i="18"/>
  <c r="AH24" i="18"/>
  <c r="AH8" i="18"/>
  <c r="AH40" i="18"/>
  <c r="J8" i="18"/>
  <c r="AB32" i="18"/>
  <c r="AB8" i="18"/>
  <c r="J24" i="18"/>
  <c r="J32" i="18"/>
  <c r="P8" i="18"/>
  <c r="Q29" i="1"/>
  <c r="Z42" i="18"/>
  <c r="T18" i="18"/>
  <c r="AF34" i="18"/>
  <c r="AF42" i="18"/>
  <c r="N42" i="18"/>
  <c r="Z18" i="18"/>
  <c r="AL10" i="18"/>
  <c r="AL26" i="18"/>
  <c r="AF26" i="18"/>
  <c r="Z10" i="18"/>
  <c r="N18" i="18"/>
  <c r="T26" i="18"/>
  <c r="AF10" i="18"/>
  <c r="T34" i="18"/>
  <c r="N26" i="18"/>
  <c r="AL18" i="18"/>
  <c r="N10" i="18"/>
  <c r="AF18" i="18"/>
  <c r="Z26" i="18"/>
  <c r="AL34" i="18"/>
  <c r="P59" i="1"/>
  <c r="Z34" i="18"/>
  <c r="T10" i="18"/>
  <c r="Q59" i="1"/>
  <c r="AL42" i="18"/>
  <c r="N34" i="18"/>
  <c r="T42" i="18"/>
  <c r="P14" i="18"/>
  <c r="V22" i="18"/>
  <c r="V14" i="18"/>
  <c r="P22" i="18"/>
  <c r="V38" i="18"/>
  <c r="AH14" i="18"/>
  <c r="AH38" i="18"/>
  <c r="J14" i="18"/>
  <c r="AB22" i="18"/>
  <c r="V30" i="18"/>
  <c r="AB14" i="18"/>
  <c r="AB38" i="18"/>
  <c r="J30" i="18"/>
  <c r="P38" i="18"/>
  <c r="AB6" i="18"/>
  <c r="P11" i="1"/>
  <c r="AE11" i="1" s="1"/>
  <c r="AH30" i="18"/>
  <c r="J38" i="18"/>
  <c r="AH6" i="18"/>
  <c r="V6" i="18"/>
  <c r="AB30" i="18"/>
  <c r="J22" i="18"/>
  <c r="J6" i="18"/>
  <c r="P30" i="18"/>
  <c r="AH22" i="18"/>
  <c r="P6" i="18"/>
  <c r="Q11" i="1"/>
  <c r="AH12" i="18"/>
  <c r="J20" i="18"/>
  <c r="J44" i="18"/>
  <c r="AB28" i="18"/>
  <c r="P28" i="18"/>
  <c r="Q65" i="1"/>
  <c r="P12" i="18"/>
  <c r="AH20" i="18"/>
  <c r="P44" i="18"/>
  <c r="AB12" i="18"/>
  <c r="P20" i="18"/>
  <c r="J36" i="18"/>
  <c r="P36" i="18"/>
  <c r="AB44" i="18"/>
  <c r="V44" i="18"/>
  <c r="J28" i="18"/>
  <c r="AH36" i="18"/>
  <c r="V12" i="18"/>
  <c r="V28" i="18"/>
  <c r="AH44" i="18"/>
  <c r="AB20" i="18"/>
  <c r="AB36" i="18"/>
  <c r="AH28" i="18"/>
  <c r="V36" i="18"/>
  <c r="V20" i="18"/>
  <c r="P65" i="1"/>
  <c r="AE65" i="1" s="1"/>
  <c r="AD65" i="1" s="1"/>
  <c r="J12" i="18"/>
  <c r="AF24" i="18"/>
  <c r="AF32" i="18"/>
  <c r="T40" i="18"/>
  <c r="P41" i="1"/>
  <c r="Z40" i="18"/>
  <c r="AL8" i="18"/>
  <c r="AF8" i="18"/>
  <c r="T8" i="18"/>
  <c r="Z16" i="18"/>
  <c r="T24" i="18"/>
  <c r="AL24" i="18"/>
  <c r="Z32" i="18"/>
  <c r="N32" i="18"/>
  <c r="N16" i="18"/>
  <c r="Z8" i="18"/>
  <c r="AL40" i="18"/>
  <c r="N8" i="18"/>
  <c r="N24" i="18"/>
  <c r="T32" i="18"/>
  <c r="T16" i="18"/>
  <c r="AF40" i="18"/>
  <c r="AF16" i="18"/>
  <c r="AL32" i="18"/>
  <c r="N40" i="18"/>
  <c r="Z24" i="18"/>
  <c r="AL16" i="18"/>
  <c r="Q41" i="1"/>
  <c r="R6" i="18" l="1"/>
  <c r="AD14" i="18"/>
  <c r="X30" i="18"/>
  <c r="L38" i="18"/>
  <c r="AJ6" i="18"/>
  <c r="L22" i="18"/>
  <c r="L14" i="18"/>
  <c r="AJ38" i="18"/>
  <c r="AD30" i="18"/>
  <c r="AJ14" i="18"/>
  <c r="R38" i="18"/>
  <c r="L30" i="18"/>
  <c r="AJ22" i="18"/>
  <c r="AD22" i="18"/>
  <c r="AD38" i="18"/>
  <c r="R14" i="18"/>
  <c r="R22" i="18"/>
  <c r="Q17" i="1"/>
  <c r="L6" i="18"/>
  <c r="X14" i="18"/>
  <c r="P17" i="1"/>
  <c r="AE17" i="1" s="1"/>
  <c r="AD17" i="1" s="1"/>
  <c r="AJ30" i="18"/>
  <c r="X38" i="18"/>
  <c r="X6" i="18"/>
  <c r="AD6" i="18"/>
  <c r="R30" i="18"/>
  <c r="AD11" i="1"/>
  <c r="P16" i="19" s="1"/>
  <c r="AE12" i="1"/>
  <c r="AD12" i="1" s="1"/>
  <c r="V25" i="19"/>
  <c r="V45" i="19"/>
  <c r="J15" i="19"/>
  <c r="AB45" i="19"/>
  <c r="AH25" i="19"/>
  <c r="AH55" i="19"/>
  <c r="AB15" i="19"/>
  <c r="P15" i="19"/>
  <c r="P45" i="19"/>
  <c r="V15" i="19"/>
  <c r="J35" i="19"/>
  <c r="AH45" i="19"/>
  <c r="J25" i="19"/>
  <c r="AB35" i="19"/>
  <c r="AH15" i="19"/>
  <c r="V35" i="19"/>
  <c r="J55" i="19"/>
  <c r="AB55" i="19"/>
  <c r="AF65" i="1"/>
  <c r="AB25" i="19"/>
  <c r="AH35" i="19"/>
  <c r="P55" i="19"/>
  <c r="J45" i="19"/>
  <c r="P25" i="19"/>
  <c r="P35" i="19"/>
  <c r="V55" i="19"/>
  <c r="V36" i="19" l="1"/>
  <c r="V6" i="19"/>
  <c r="V16" i="19"/>
  <c r="P26" i="19"/>
  <c r="J26" i="19"/>
  <c r="V26" i="19"/>
  <c r="J36" i="19"/>
  <c r="J16" i="19"/>
  <c r="P36" i="19"/>
  <c r="AB26" i="19"/>
  <c r="AB36" i="19"/>
  <c r="J6" i="19"/>
  <c r="P46" i="19"/>
  <c r="AB6" i="19"/>
  <c r="AH36" i="19"/>
  <c r="AB46" i="19"/>
  <c r="AH46" i="19"/>
  <c r="V46" i="19"/>
  <c r="AH16" i="19"/>
  <c r="AH26" i="19"/>
  <c r="AH6" i="19"/>
  <c r="J46" i="19"/>
  <c r="AF11" i="1"/>
  <c r="AB16" i="19"/>
  <c r="P6" i="19"/>
  <c r="W36" i="19"/>
  <c r="AC36" i="19"/>
  <c r="K16" i="19"/>
  <c r="AI36" i="19"/>
  <c r="K46" i="19"/>
  <c r="AI46" i="19"/>
  <c r="AC46" i="19"/>
  <c r="Q46" i="19"/>
  <c r="AC26" i="19"/>
  <c r="AC16" i="19"/>
  <c r="W16" i="19"/>
  <c r="K36" i="19"/>
  <c r="Q26" i="19"/>
  <c r="AF12" i="1"/>
  <c r="Q6" i="19"/>
  <c r="K6" i="19"/>
  <c r="Q16" i="19"/>
  <c r="Q36" i="19"/>
  <c r="AC6" i="19"/>
  <c r="AI6" i="19"/>
  <c r="AI16" i="19"/>
  <c r="W6" i="19"/>
  <c r="AI26" i="19"/>
  <c r="W26" i="19"/>
  <c r="K26" i="19"/>
  <c r="W46" i="19"/>
  <c r="AB49" i="1"/>
  <c r="AC49" i="1"/>
  <c r="AA50" i="1" s="1"/>
  <c r="AB48" i="1"/>
  <c r="AC48" i="1"/>
  <c r="AA44" i="1"/>
  <c r="AB36" i="1"/>
  <c r="AC36" i="1"/>
  <c r="AA37" i="1" s="1"/>
  <c r="AB37" i="1" s="1"/>
  <c r="AB33" i="1"/>
  <c r="AA32" i="1"/>
  <c r="L52" i="19" l="1"/>
  <c r="R32" i="19"/>
  <c r="AD22" i="19"/>
  <c r="AD32" i="19"/>
  <c r="X12" i="19"/>
  <c r="X22" i="19"/>
  <c r="X52" i="19"/>
  <c r="AJ22" i="19"/>
  <c r="R12" i="19"/>
  <c r="AD52" i="19"/>
  <c r="AJ52" i="19"/>
  <c r="AD42" i="19"/>
  <c r="L22" i="19"/>
  <c r="L42" i="19"/>
  <c r="L12" i="19"/>
  <c r="AJ32" i="19"/>
  <c r="X42" i="19"/>
  <c r="R22" i="19"/>
  <c r="R42" i="19"/>
  <c r="L32" i="19"/>
  <c r="AJ12" i="19"/>
  <c r="AF49" i="1"/>
  <c r="AJ42" i="19"/>
  <c r="AD12" i="19"/>
  <c r="X32" i="19"/>
  <c r="R52" i="19"/>
  <c r="AI52" i="19"/>
  <c r="Q22" i="19"/>
  <c r="Q12" i="19"/>
  <c r="AI42" i="19"/>
  <c r="AC12" i="19"/>
  <c r="K22" i="19"/>
  <c r="W52" i="19"/>
  <c r="Q52" i="19"/>
  <c r="Q32" i="19"/>
  <c r="AF48" i="1"/>
  <c r="AI12" i="19"/>
  <c r="W32" i="19"/>
  <c r="K32" i="19"/>
  <c r="W42" i="19"/>
  <c r="AC52" i="19"/>
  <c r="AI22" i="19"/>
  <c r="W22" i="19"/>
  <c r="K42" i="19"/>
  <c r="Q42" i="19"/>
  <c r="W12" i="19"/>
  <c r="K52" i="19"/>
  <c r="AC32" i="19"/>
  <c r="AC42" i="19"/>
  <c r="AC22" i="19"/>
  <c r="AI32" i="19"/>
  <c r="K12" i="19"/>
  <c r="AL39" i="19"/>
  <c r="Z39" i="19"/>
  <c r="AL49" i="19"/>
  <c r="AF39" i="19"/>
  <c r="AF49" i="19"/>
  <c r="T9" i="19"/>
  <c r="T29" i="19"/>
  <c r="AL19" i="19"/>
  <c r="AF9" i="19"/>
  <c r="T39" i="19"/>
  <c r="AF29" i="19"/>
  <c r="N39" i="19"/>
  <c r="AL9" i="19"/>
  <c r="Z29" i="19"/>
  <c r="Z19" i="19"/>
  <c r="N49" i="19"/>
  <c r="N9" i="19"/>
  <c r="AF19" i="19"/>
  <c r="Z9" i="19"/>
  <c r="T49" i="19"/>
  <c r="N29" i="19"/>
  <c r="Z49" i="19"/>
  <c r="AF33" i="1"/>
  <c r="AL29" i="19"/>
  <c r="N19" i="19"/>
  <c r="T19" i="19"/>
  <c r="R40" i="19"/>
  <c r="L10" i="19"/>
  <c r="AJ50" i="19"/>
  <c r="L30" i="19"/>
  <c r="AD10" i="19"/>
  <c r="L50" i="19"/>
  <c r="X30" i="19"/>
  <c r="L20" i="19"/>
  <c r="X40" i="19"/>
  <c r="AJ20" i="19"/>
  <c r="AD20" i="19"/>
  <c r="AJ10" i="19"/>
  <c r="AJ40" i="19"/>
  <c r="L40" i="19"/>
  <c r="R50" i="19"/>
  <c r="AD30" i="19"/>
  <c r="X50" i="19"/>
  <c r="X10" i="19"/>
  <c r="R20" i="19"/>
  <c r="X20" i="19"/>
  <c r="R30" i="19"/>
  <c r="AD50" i="19"/>
  <c r="AD40" i="19"/>
  <c r="AF37" i="1"/>
  <c r="AJ30" i="19"/>
  <c r="R10" i="19"/>
  <c r="W10" i="19"/>
  <c r="AF36" i="1"/>
  <c r="W40" i="19"/>
  <c r="Q20" i="19"/>
  <c r="Q10" i="19"/>
  <c r="AC10" i="19"/>
  <c r="AC50" i="19"/>
  <c r="K10" i="19"/>
  <c r="K20" i="19"/>
  <c r="Q40" i="19"/>
  <c r="AC40" i="19"/>
  <c r="Q30" i="19"/>
  <c r="K30" i="19"/>
  <c r="AI10" i="19"/>
  <c r="AI40" i="19"/>
  <c r="W50" i="19"/>
  <c r="AI50" i="19"/>
  <c r="AC20" i="19"/>
  <c r="K40" i="19"/>
  <c r="AI20" i="19"/>
  <c r="AI30" i="19"/>
  <c r="K50" i="19"/>
  <c r="AC30" i="19"/>
  <c r="W20" i="19"/>
  <c r="Q50" i="19"/>
  <c r="W30" i="19"/>
  <c r="AC37" i="1"/>
  <c r="AA38" i="1" s="1"/>
  <c r="AA63" i="1"/>
  <c r="AA64" i="1"/>
  <c r="AB44" i="1"/>
  <c r="AC44" i="1"/>
  <c r="AA45" i="1" s="1"/>
  <c r="AB50" i="1"/>
  <c r="AC50" i="1"/>
  <c r="AA27" i="1"/>
  <c r="AB32" i="1"/>
  <c r="AC32" i="1"/>
  <c r="AA34" i="1"/>
  <c r="AB59" i="1"/>
  <c r="AC59" i="1"/>
  <c r="AA60" i="1" s="1"/>
  <c r="AC60" i="1" s="1"/>
  <c r="AA61" i="1" s="1"/>
  <c r="AB61" i="1" s="1"/>
  <c r="AB53" i="1"/>
  <c r="AC53" i="1"/>
  <c r="AA54" i="1" s="1"/>
  <c r="AC54" i="1" s="1"/>
  <c r="AA55" i="1" s="1"/>
  <c r="AB52" i="1"/>
  <c r="AC52" i="1"/>
  <c r="AB51" i="1"/>
  <c r="AC51" i="1"/>
  <c r="AB47" i="1"/>
  <c r="AC47" i="1"/>
  <c r="AB41" i="1"/>
  <c r="AC41" i="1"/>
  <c r="AA42" i="1" s="1"/>
  <c r="AC42" i="1" s="1"/>
  <c r="AA43" i="1" s="1"/>
  <c r="AB35" i="1"/>
  <c r="AC35" i="1"/>
  <c r="AB29" i="1"/>
  <c r="AC29" i="1"/>
  <c r="AA30" i="1" s="1"/>
  <c r="AC30" i="1" s="1"/>
  <c r="AA31" i="1" s="1"/>
  <c r="AB23" i="1"/>
  <c r="AC23" i="1"/>
  <c r="AA24" i="1" s="1"/>
  <c r="AB24" i="1" s="1"/>
  <c r="AB17" i="1"/>
  <c r="AC17" i="1"/>
  <c r="AA18" i="1" s="1"/>
  <c r="S31" i="19" l="1"/>
  <c r="AE21" i="19"/>
  <c r="AK11" i="19"/>
  <c r="M51" i="19"/>
  <c r="M31" i="19"/>
  <c r="S51" i="19"/>
  <c r="S11" i="19"/>
  <c r="Y31" i="19"/>
  <c r="AE11" i="19"/>
  <c r="Y51" i="19"/>
  <c r="AK51" i="19"/>
  <c r="S21" i="19"/>
  <c r="Y41" i="19"/>
  <c r="M21" i="19"/>
  <c r="M11" i="19"/>
  <c r="AK31" i="19"/>
  <c r="Y21" i="19"/>
  <c r="AK21" i="19"/>
  <c r="Y11" i="19"/>
  <c r="M41" i="19"/>
  <c r="AE31" i="19"/>
  <c r="AF44" i="1"/>
  <c r="AK41" i="19"/>
  <c r="AE41" i="19"/>
  <c r="S41" i="19"/>
  <c r="AE51" i="19"/>
  <c r="AB31" i="1"/>
  <c r="AC31" i="1"/>
  <c r="AB64" i="1"/>
  <c r="AC64" i="1"/>
  <c r="V14" i="19"/>
  <c r="AB34" i="19"/>
  <c r="J44" i="19"/>
  <c r="P44" i="19"/>
  <c r="P54" i="19"/>
  <c r="J54" i="19"/>
  <c r="P14" i="19"/>
  <c r="J24" i="19"/>
  <c r="V24" i="19"/>
  <c r="P24" i="19"/>
  <c r="AH14" i="19"/>
  <c r="AH44" i="19"/>
  <c r="AB14" i="19"/>
  <c r="V54" i="19"/>
  <c r="AB24" i="19"/>
  <c r="AF59" i="1"/>
  <c r="AH34" i="19"/>
  <c r="J14" i="19"/>
  <c r="V44" i="19"/>
  <c r="AB54" i="19"/>
  <c r="AH24" i="19"/>
  <c r="P34" i="19"/>
  <c r="AH54" i="19"/>
  <c r="J34" i="19"/>
  <c r="V34" i="19"/>
  <c r="AB44" i="19"/>
  <c r="AB34" i="1"/>
  <c r="AC34" i="1"/>
  <c r="AB39" i="19"/>
  <c r="J29" i="19"/>
  <c r="P19" i="19"/>
  <c r="P39" i="19"/>
  <c r="V29" i="19"/>
  <c r="AH39" i="19"/>
  <c r="P49" i="19"/>
  <c r="AH9" i="19"/>
  <c r="AH49" i="19"/>
  <c r="J19" i="19"/>
  <c r="V49" i="19"/>
  <c r="J49" i="19"/>
  <c r="P9" i="19"/>
  <c r="P29" i="19"/>
  <c r="V19" i="19"/>
  <c r="AF29" i="1"/>
  <c r="AB19" i="19"/>
  <c r="J9" i="19"/>
  <c r="AB9" i="19"/>
  <c r="AB49" i="19"/>
  <c r="AH19" i="19"/>
  <c r="V39" i="19"/>
  <c r="AB29" i="19"/>
  <c r="AH29" i="19"/>
  <c r="V9" i="19"/>
  <c r="J39" i="19"/>
  <c r="AL42" i="19"/>
  <c r="AL22" i="19"/>
  <c r="Z12" i="19"/>
  <c r="T52" i="19"/>
  <c r="T32" i="19"/>
  <c r="T12" i="19"/>
  <c r="AF22" i="19"/>
  <c r="AF32" i="19"/>
  <c r="AF12" i="19"/>
  <c r="Z22" i="19"/>
  <c r="T22" i="19"/>
  <c r="AL52" i="19"/>
  <c r="N22" i="19"/>
  <c r="N32" i="19"/>
  <c r="Z32" i="19"/>
  <c r="AF51" i="1"/>
  <c r="N12" i="19"/>
  <c r="AL32" i="19"/>
  <c r="T42" i="19"/>
  <c r="AF52" i="19"/>
  <c r="N52" i="19"/>
  <c r="N42" i="19"/>
  <c r="AL12" i="19"/>
  <c r="Z52" i="19"/>
  <c r="Z42" i="19"/>
  <c r="AF42" i="19"/>
  <c r="AB63" i="1"/>
  <c r="AC63" i="1"/>
  <c r="S49" i="19"/>
  <c r="AK39" i="19"/>
  <c r="S29" i="19"/>
  <c r="AK19" i="19"/>
  <c r="S19" i="19"/>
  <c r="S9" i="19"/>
  <c r="Y9" i="19"/>
  <c r="M19" i="19"/>
  <c r="AE29" i="19"/>
  <c r="M29" i="19"/>
  <c r="AE9" i="19"/>
  <c r="Y49" i="19"/>
  <c r="Y39" i="19"/>
  <c r="AE49" i="19"/>
  <c r="AE39" i="19"/>
  <c r="AF32" i="1"/>
  <c r="S39" i="19"/>
  <c r="M39" i="19"/>
  <c r="M9" i="19"/>
  <c r="AE19" i="19"/>
  <c r="AK29" i="19"/>
  <c r="M49" i="19"/>
  <c r="AK49" i="19"/>
  <c r="AK9" i="19"/>
  <c r="Y29" i="19"/>
  <c r="Y19" i="19"/>
  <c r="P42" i="19"/>
  <c r="AH12" i="19"/>
  <c r="V42" i="19"/>
  <c r="P52" i="19"/>
  <c r="AB32" i="19"/>
  <c r="V32" i="19"/>
  <c r="J12" i="19"/>
  <c r="J42" i="19"/>
  <c r="V12" i="19"/>
  <c r="J32" i="19"/>
  <c r="AH42" i="19"/>
  <c r="V52" i="19"/>
  <c r="V22" i="19"/>
  <c r="AB42" i="19"/>
  <c r="AB52" i="19"/>
  <c r="P32" i="19"/>
  <c r="AB22" i="19"/>
  <c r="P22" i="19"/>
  <c r="P12" i="19"/>
  <c r="AF47" i="1"/>
  <c r="AB12" i="19"/>
  <c r="AH52" i="19"/>
  <c r="J22" i="19"/>
  <c r="AH32" i="19"/>
  <c r="AH22" i="19"/>
  <c r="J52" i="19"/>
  <c r="J30" i="19"/>
  <c r="V50" i="19"/>
  <c r="AF35" i="1"/>
  <c r="AH10" i="19"/>
  <c r="AB40" i="19"/>
  <c r="AH20" i="19"/>
  <c r="AH50" i="19"/>
  <c r="V20" i="19"/>
  <c r="P50" i="19"/>
  <c r="V10" i="19"/>
  <c r="AB10" i="19"/>
  <c r="P20" i="19"/>
  <c r="P10" i="19"/>
  <c r="AH30" i="19"/>
  <c r="J20" i="19"/>
  <c r="V30" i="19"/>
  <c r="AB20" i="19"/>
  <c r="AB30" i="19"/>
  <c r="P30" i="19"/>
  <c r="AB50" i="19"/>
  <c r="AH40" i="19"/>
  <c r="P40" i="19"/>
  <c r="J40" i="19"/>
  <c r="J50" i="19"/>
  <c r="J10" i="19"/>
  <c r="V40" i="19"/>
  <c r="AM52" i="19"/>
  <c r="O42" i="19"/>
  <c r="O52" i="19"/>
  <c r="AA42" i="19"/>
  <c r="AA22" i="19"/>
  <c r="AM12" i="19"/>
  <c r="AM42" i="19"/>
  <c r="AM22" i="19"/>
  <c r="AA52" i="19"/>
  <c r="O32" i="19"/>
  <c r="AG32" i="19"/>
  <c r="AG52" i="19"/>
  <c r="O12" i="19"/>
  <c r="U22" i="19"/>
  <c r="U32" i="19"/>
  <c r="U12" i="19"/>
  <c r="AG22" i="19"/>
  <c r="U42" i="19"/>
  <c r="U52" i="19"/>
  <c r="AG12" i="19"/>
  <c r="AA32" i="19"/>
  <c r="AM32" i="19"/>
  <c r="AF52" i="1"/>
  <c r="AG42" i="19"/>
  <c r="AA12" i="19"/>
  <c r="O22" i="19"/>
  <c r="AC55" i="1"/>
  <c r="AA56" i="1" s="1"/>
  <c r="AB55" i="1"/>
  <c r="AB43" i="19"/>
  <c r="AH43" i="19"/>
  <c r="AH33" i="19"/>
  <c r="AB53" i="19"/>
  <c r="P53" i="19"/>
  <c r="AH53" i="19"/>
  <c r="J23" i="19"/>
  <c r="P43" i="19"/>
  <c r="AH13" i="19"/>
  <c r="AB23" i="19"/>
  <c r="J33" i="19"/>
  <c r="J53" i="19"/>
  <c r="AF53" i="1"/>
  <c r="V33" i="19"/>
  <c r="V43" i="19"/>
  <c r="P23" i="19"/>
  <c r="J43" i="19"/>
  <c r="V23" i="19"/>
  <c r="V53" i="19"/>
  <c r="AB33" i="19"/>
  <c r="P13" i="19"/>
  <c r="J13" i="19"/>
  <c r="AB13" i="19"/>
  <c r="V13" i="19"/>
  <c r="P33" i="19"/>
  <c r="AH23" i="19"/>
  <c r="AC38" i="1"/>
  <c r="AA39" i="1" s="1"/>
  <c r="AB38" i="1"/>
  <c r="V11" i="19"/>
  <c r="J21" i="19"/>
  <c r="P51" i="19"/>
  <c r="P11" i="19"/>
  <c r="P31" i="19"/>
  <c r="AH31" i="19"/>
  <c r="AH11" i="19"/>
  <c r="AB11" i="19"/>
  <c r="AB21" i="19"/>
  <c r="AB31" i="19"/>
  <c r="V21" i="19"/>
  <c r="AB51" i="19"/>
  <c r="J11" i="19"/>
  <c r="J31" i="19"/>
  <c r="P21" i="19"/>
  <c r="V51" i="19"/>
  <c r="AF41" i="1"/>
  <c r="AH21" i="19"/>
  <c r="P41" i="19"/>
  <c r="J41" i="19"/>
  <c r="AB41" i="19"/>
  <c r="V41" i="19"/>
  <c r="J51" i="19"/>
  <c r="V31" i="19"/>
  <c r="AH51" i="19"/>
  <c r="AH41" i="19"/>
  <c r="S52" i="19"/>
  <c r="AK52" i="19"/>
  <c r="AE52" i="19"/>
  <c r="Y42" i="19"/>
  <c r="S42" i="19"/>
  <c r="Y12" i="19"/>
  <c r="M12" i="19"/>
  <c r="Y52" i="19"/>
  <c r="M22" i="19"/>
  <c r="AK22" i="19"/>
  <c r="AK42" i="19"/>
  <c r="AK32" i="19"/>
  <c r="S32" i="19"/>
  <c r="AE32" i="19"/>
  <c r="AK12" i="19"/>
  <c r="AE22" i="19"/>
  <c r="AF50" i="1"/>
  <c r="S22" i="19"/>
  <c r="AE42" i="19"/>
  <c r="M52" i="19"/>
  <c r="AE12" i="19"/>
  <c r="Y32" i="19"/>
  <c r="Y22" i="19"/>
  <c r="S12" i="19"/>
  <c r="M42" i="19"/>
  <c r="M32" i="19"/>
  <c r="X54" i="19"/>
  <c r="R44" i="19"/>
  <c r="AD24" i="19"/>
  <c r="X14" i="19"/>
  <c r="R14" i="19"/>
  <c r="X44" i="19"/>
  <c r="AD54" i="19"/>
  <c r="AD34" i="19"/>
  <c r="AF61" i="1"/>
  <c r="AJ44" i="19"/>
  <c r="R54" i="19"/>
  <c r="R34" i="19"/>
  <c r="L34" i="19"/>
  <c r="AJ14" i="19"/>
  <c r="AD14" i="19"/>
  <c r="X34" i="19"/>
  <c r="AJ54" i="19"/>
  <c r="AJ34" i="19"/>
  <c r="L24" i="19"/>
  <c r="L54" i="19"/>
  <c r="L14" i="19"/>
  <c r="AD44" i="19"/>
  <c r="X24" i="19"/>
  <c r="L44" i="19"/>
  <c r="AJ24" i="19"/>
  <c r="R24" i="19"/>
  <c r="AB45" i="1"/>
  <c r="AC45" i="1"/>
  <c r="AA46" i="1" s="1"/>
  <c r="AB27" i="1"/>
  <c r="AC27" i="1"/>
  <c r="AA28" i="1" s="1"/>
  <c r="W38" i="19"/>
  <c r="W18" i="19"/>
  <c r="W48" i="19"/>
  <c r="AC38" i="19"/>
  <c r="K48" i="19"/>
  <c r="K18" i="19"/>
  <c r="W8" i="19"/>
  <c r="AI18" i="19"/>
  <c r="AC48" i="19"/>
  <c r="AC28" i="19"/>
  <c r="AC8" i="19"/>
  <c r="K38" i="19"/>
  <c r="Q48" i="19"/>
  <c r="AI38" i="19"/>
  <c r="AI48" i="19"/>
  <c r="Q18" i="19"/>
  <c r="AC18" i="19"/>
  <c r="AI28" i="19"/>
  <c r="AI8" i="19"/>
  <c r="Q38" i="19"/>
  <c r="Q28" i="19"/>
  <c r="K8" i="19"/>
  <c r="Q8" i="19"/>
  <c r="AF24" i="1"/>
  <c r="W28" i="19"/>
  <c r="K28" i="19"/>
  <c r="P18" i="19"/>
  <c r="AH38" i="19"/>
  <c r="V28" i="19"/>
  <c r="J8" i="19"/>
  <c r="J48" i="19"/>
  <c r="AB18" i="19"/>
  <c r="AB28" i="19"/>
  <c r="V8" i="19"/>
  <c r="AB38" i="19"/>
  <c r="V18" i="19"/>
  <c r="P38" i="19"/>
  <c r="P28" i="19"/>
  <c r="AB48" i="19"/>
  <c r="AH28" i="19"/>
  <c r="AH18" i="19"/>
  <c r="P8" i="19"/>
  <c r="V38" i="19"/>
  <c r="V48" i="19"/>
  <c r="AF23" i="1"/>
  <c r="J28" i="19"/>
  <c r="P48" i="19"/>
  <c r="AB8" i="19"/>
  <c r="J18" i="19"/>
  <c r="AH8" i="19"/>
  <c r="AH48" i="19"/>
  <c r="J38" i="19"/>
  <c r="AB18" i="1"/>
  <c r="AC18" i="1"/>
  <c r="AA19" i="1" s="1"/>
  <c r="P37" i="19"/>
  <c r="J47" i="19"/>
  <c r="V17" i="19"/>
  <c r="V27" i="19"/>
  <c r="P47" i="19"/>
  <c r="AB47" i="19"/>
  <c r="AB7" i="19"/>
  <c r="AH27" i="19"/>
  <c r="V7" i="19"/>
  <c r="V47" i="19"/>
  <c r="AB37" i="19"/>
  <c r="AB27" i="19"/>
  <c r="AH7" i="19"/>
  <c r="J37" i="19"/>
  <c r="AB17" i="19"/>
  <c r="AH37" i="19"/>
  <c r="AH17" i="19"/>
  <c r="J7" i="19"/>
  <c r="P17" i="19"/>
  <c r="AH47" i="19"/>
  <c r="AF17" i="1"/>
  <c r="J17" i="19"/>
  <c r="P7" i="19"/>
  <c r="V37" i="19"/>
  <c r="J27" i="19"/>
  <c r="P27" i="19"/>
  <c r="AB60" i="1"/>
  <c r="AB54" i="1"/>
  <c r="AC24" i="1"/>
  <c r="AA25" i="1" s="1"/>
  <c r="AB42" i="1"/>
  <c r="AB30" i="1"/>
  <c r="AB43" i="1"/>
  <c r="AC43" i="1"/>
  <c r="AC61" i="1"/>
  <c r="AF44" i="19" l="1"/>
  <c r="Z44" i="19"/>
  <c r="Z54" i="19"/>
  <c r="T44" i="19"/>
  <c r="Z24" i="19"/>
  <c r="AL54" i="19"/>
  <c r="N14" i="19"/>
  <c r="T54" i="19"/>
  <c r="N44" i="19"/>
  <c r="N54" i="19"/>
  <c r="AL24" i="19"/>
  <c r="AL44" i="19"/>
  <c r="AF54" i="19"/>
  <c r="T24" i="19"/>
  <c r="T34" i="19"/>
  <c r="Z34" i="19"/>
  <c r="N24" i="19"/>
  <c r="Z14" i="19"/>
  <c r="AF63" i="1"/>
  <c r="AF34" i="19"/>
  <c r="AL34" i="19"/>
  <c r="AF24" i="19"/>
  <c r="AL14" i="19"/>
  <c r="N34" i="19"/>
  <c r="AF14" i="19"/>
  <c r="T14" i="19"/>
  <c r="AC39" i="1"/>
  <c r="AA40" i="1" s="1"/>
  <c r="AB39" i="1"/>
  <c r="AG24" i="19"/>
  <c r="AA54" i="19"/>
  <c r="U54" i="19"/>
  <c r="O54" i="19"/>
  <c r="O44" i="19"/>
  <c r="U14" i="19"/>
  <c r="AG44" i="19"/>
  <c r="U44" i="19"/>
  <c r="O24" i="19"/>
  <c r="AA24" i="19"/>
  <c r="AM14" i="19"/>
  <c r="AA34" i="19"/>
  <c r="AG54" i="19"/>
  <c r="AA44" i="19"/>
  <c r="AF64" i="1"/>
  <c r="AG34" i="19"/>
  <c r="AM24" i="19"/>
  <c r="U34" i="19"/>
  <c r="O34" i="19"/>
  <c r="AM54" i="19"/>
  <c r="U24" i="19"/>
  <c r="AG14" i="19"/>
  <c r="O14" i="19"/>
  <c r="AM34" i="19"/>
  <c r="AA14" i="19"/>
  <c r="AM44" i="19"/>
  <c r="AI49" i="19"/>
  <c r="W39" i="19"/>
  <c r="AI19" i="19"/>
  <c r="AC19" i="19"/>
  <c r="K19" i="19"/>
  <c r="W9" i="19"/>
  <c r="Q39" i="19"/>
  <c r="AC29" i="19"/>
  <c r="AF30" i="1"/>
  <c r="Q29" i="19"/>
  <c r="Q49" i="19"/>
  <c r="K9" i="19"/>
  <c r="K49" i="19"/>
  <c r="AC49" i="19"/>
  <c r="W49" i="19"/>
  <c r="W19" i="19"/>
  <c r="Q19" i="19"/>
  <c r="W29" i="19"/>
  <c r="K39" i="19"/>
  <c r="AC9" i="19"/>
  <c r="AI39" i="19"/>
  <c r="Q9" i="19"/>
  <c r="AI9" i="19"/>
  <c r="K29" i="19"/>
  <c r="AC39" i="19"/>
  <c r="AI29" i="19"/>
  <c r="AF31" i="19"/>
  <c r="N21" i="19"/>
  <c r="AL51" i="19"/>
  <c r="AF41" i="19"/>
  <c r="T51" i="19"/>
  <c r="N31" i="19"/>
  <c r="N11" i="19"/>
  <c r="AF51" i="19"/>
  <c r="Z41" i="19"/>
  <c r="T11" i="19"/>
  <c r="N41" i="19"/>
  <c r="AF21" i="19"/>
  <c r="AF11" i="19"/>
  <c r="Z51" i="19"/>
  <c r="AL21" i="19"/>
  <c r="AL31" i="19"/>
  <c r="AL41" i="19"/>
  <c r="AF45" i="1"/>
  <c r="T31" i="19"/>
  <c r="T21" i="19"/>
  <c r="Z11" i="19"/>
  <c r="Z31" i="19"/>
  <c r="Z21" i="19"/>
  <c r="T41" i="19"/>
  <c r="N51" i="19"/>
  <c r="AL11" i="19"/>
  <c r="W21" i="19"/>
  <c r="K31" i="19"/>
  <c r="Q41" i="19"/>
  <c r="AC11" i="19"/>
  <c r="W51" i="19"/>
  <c r="K11" i="19"/>
  <c r="Q51" i="19"/>
  <c r="AI31" i="19"/>
  <c r="AI51" i="19"/>
  <c r="Q21" i="19"/>
  <c r="AC31" i="19"/>
  <c r="W41" i="19"/>
  <c r="Q31" i="19"/>
  <c r="AC51" i="19"/>
  <c r="K41" i="19"/>
  <c r="AI21" i="19"/>
  <c r="W31" i="19"/>
  <c r="AC21" i="19"/>
  <c r="AI41" i="19"/>
  <c r="AI11" i="19"/>
  <c r="K51" i="19"/>
  <c r="Q11" i="19"/>
  <c r="W11" i="19"/>
  <c r="AC41" i="19"/>
  <c r="K21" i="19"/>
  <c r="AF42" i="1"/>
  <c r="X19" i="19"/>
  <c r="R49" i="19"/>
  <c r="AJ39" i="19"/>
  <c r="AJ29" i="19"/>
  <c r="R39" i="19"/>
  <c r="R9" i="19"/>
  <c r="X49" i="19"/>
  <c r="L9" i="19"/>
  <c r="AJ19" i="19"/>
  <c r="X9" i="19"/>
  <c r="AF31" i="1"/>
  <c r="AD39" i="19"/>
  <c r="AJ9" i="19"/>
  <c r="AD49" i="19"/>
  <c r="L19" i="19"/>
  <c r="AD9" i="19"/>
  <c r="R29" i="19"/>
  <c r="AJ49" i="19"/>
  <c r="AD29" i="19"/>
  <c r="L49" i="19"/>
  <c r="L39" i="19"/>
  <c r="L29" i="19"/>
  <c r="AD19" i="19"/>
  <c r="R19" i="19"/>
  <c r="X29" i="19"/>
  <c r="X39" i="19"/>
  <c r="AD41" i="19"/>
  <c r="X51" i="19"/>
  <c r="X11" i="19"/>
  <c r="AJ11" i="19"/>
  <c r="X21" i="19"/>
  <c r="X41" i="19"/>
  <c r="AJ51" i="19"/>
  <c r="R11" i="19"/>
  <c r="AJ31" i="19"/>
  <c r="R21" i="19"/>
  <c r="AF43" i="1"/>
  <c r="R31" i="19"/>
  <c r="AD51" i="19"/>
  <c r="L41" i="19"/>
  <c r="AJ41" i="19"/>
  <c r="R41" i="19"/>
  <c r="AJ21" i="19"/>
  <c r="AD11" i="19"/>
  <c r="L31" i="19"/>
  <c r="AD21" i="19"/>
  <c r="L21" i="19"/>
  <c r="R51" i="19"/>
  <c r="X31" i="19"/>
  <c r="AD31" i="19"/>
  <c r="L51" i="19"/>
  <c r="L11" i="19"/>
  <c r="Y30" i="19"/>
  <c r="AK30" i="19"/>
  <c r="S50" i="19"/>
  <c r="AK40" i="19"/>
  <c r="M20" i="19"/>
  <c r="Y40" i="19"/>
  <c r="S10" i="19"/>
  <c r="AF38" i="1"/>
  <c r="S40" i="19"/>
  <c r="Y50" i="19"/>
  <c r="Y20" i="19"/>
  <c r="AE30" i="19"/>
  <c r="S30" i="19"/>
  <c r="M40" i="19"/>
  <c r="Y10" i="19"/>
  <c r="AK50" i="19"/>
  <c r="M10" i="19"/>
  <c r="M30" i="19"/>
  <c r="AE10" i="19"/>
  <c r="AK20" i="19"/>
  <c r="AE50" i="19"/>
  <c r="S20" i="19"/>
  <c r="AE40" i="19"/>
  <c r="AK10" i="19"/>
  <c r="AE20" i="19"/>
  <c r="M50" i="19"/>
  <c r="AI43" i="19"/>
  <c r="K43" i="19"/>
  <c r="AC13" i="19"/>
  <c r="W53" i="19"/>
  <c r="AC53" i="19"/>
  <c r="W33" i="19"/>
  <c r="K23" i="19"/>
  <c r="AC43" i="19"/>
  <c r="AI33" i="19"/>
  <c r="W23" i="19"/>
  <c r="AC33" i="19"/>
  <c r="W43" i="19"/>
  <c r="AF54" i="1"/>
  <c r="Q13" i="19"/>
  <c r="Q23" i="19"/>
  <c r="K13" i="19"/>
  <c r="Q33" i="19"/>
  <c r="W13" i="19"/>
  <c r="Q53" i="19"/>
  <c r="AI23" i="19"/>
  <c r="AI13" i="19"/>
  <c r="AI53" i="19"/>
  <c r="Q43" i="19"/>
  <c r="AC23" i="19"/>
  <c r="K53" i="19"/>
  <c r="K33" i="19"/>
  <c r="X23" i="19"/>
  <c r="L33" i="19"/>
  <c r="AJ33" i="19"/>
  <c r="X43" i="19"/>
  <c r="AJ43" i="19"/>
  <c r="R33" i="19"/>
  <c r="L23" i="19"/>
  <c r="AJ23" i="19"/>
  <c r="AD33" i="19"/>
  <c r="R53" i="19"/>
  <c r="X33" i="19"/>
  <c r="AD53" i="19"/>
  <c r="X53" i="19"/>
  <c r="L43" i="19"/>
  <c r="X13" i="19"/>
  <c r="AJ13" i="19"/>
  <c r="AD13" i="19"/>
  <c r="L13" i="19"/>
  <c r="AD43" i="19"/>
  <c r="R23" i="19"/>
  <c r="L53" i="19"/>
  <c r="R13" i="19"/>
  <c r="AF55" i="1"/>
  <c r="AJ53" i="19"/>
  <c r="AD23" i="19"/>
  <c r="R43" i="19"/>
  <c r="AB46" i="1"/>
  <c r="AC46" i="1"/>
  <c r="AI14" i="19"/>
  <c r="AI44" i="19"/>
  <c r="W34" i="19"/>
  <c r="Q24" i="19"/>
  <c r="W24" i="19"/>
  <c r="AI24" i="19"/>
  <c r="K14" i="19"/>
  <c r="Q34" i="19"/>
  <c r="AC44" i="19"/>
  <c r="W44" i="19"/>
  <c r="W54" i="19"/>
  <c r="AC24" i="19"/>
  <c r="AC14" i="19"/>
  <c r="K54" i="19"/>
  <c r="Q44" i="19"/>
  <c r="K34" i="19"/>
  <c r="Q14" i="19"/>
  <c r="AI34" i="19"/>
  <c r="AC54" i="19"/>
  <c r="AC34" i="19"/>
  <c r="AI54" i="19"/>
  <c r="W14" i="19"/>
  <c r="AF60" i="1"/>
  <c r="Q54" i="19"/>
  <c r="K24" i="19"/>
  <c r="K44" i="19"/>
  <c r="AB56" i="1"/>
  <c r="AC56" i="1"/>
  <c r="AA57" i="1" s="1"/>
  <c r="O29" i="19"/>
  <c r="AM49" i="19"/>
  <c r="U9" i="19"/>
  <c r="U29" i="19"/>
  <c r="O19" i="19"/>
  <c r="U19" i="19"/>
  <c r="AG39" i="19"/>
  <c r="O49" i="19"/>
  <c r="AM39" i="19"/>
  <c r="AA9" i="19"/>
  <c r="AG29" i="19"/>
  <c r="U49" i="19"/>
  <c r="AM29" i="19"/>
  <c r="AA29" i="19"/>
  <c r="AM19" i="19"/>
  <c r="AA19" i="19"/>
  <c r="O9" i="19"/>
  <c r="O39" i="19"/>
  <c r="U39" i="19"/>
  <c r="AM9" i="19"/>
  <c r="AF34" i="1"/>
  <c r="AG9" i="19"/>
  <c r="AA49" i="19"/>
  <c r="AA39" i="19"/>
  <c r="AG49" i="19"/>
  <c r="AG19" i="19"/>
  <c r="AB28" i="1"/>
  <c r="AC28" i="1"/>
  <c r="AB25" i="1"/>
  <c r="AC25" i="1"/>
  <c r="AA26" i="1" s="1"/>
  <c r="Z28" i="19"/>
  <c r="AL48" i="19"/>
  <c r="AL18" i="19"/>
  <c r="AF48" i="19"/>
  <c r="T18" i="19"/>
  <c r="Z18" i="19"/>
  <c r="AL28" i="19"/>
  <c r="Z8" i="19"/>
  <c r="N28" i="19"/>
  <c r="AL38" i="19"/>
  <c r="N48" i="19"/>
  <c r="AF8" i="19"/>
  <c r="N38" i="19"/>
  <c r="T48" i="19"/>
  <c r="N18" i="19"/>
  <c r="N8" i="19"/>
  <c r="AF27" i="1"/>
  <c r="T8" i="19"/>
  <c r="T28" i="19"/>
  <c r="AL8" i="19"/>
  <c r="AF28" i="19"/>
  <c r="T38" i="19"/>
  <c r="AF38" i="19"/>
  <c r="Z48" i="19"/>
  <c r="AF18" i="19"/>
  <c r="Z38" i="19"/>
  <c r="AB19" i="1"/>
  <c r="AC19" i="1"/>
  <c r="AA20" i="1" s="1"/>
  <c r="W37" i="19"/>
  <c r="AI17" i="19"/>
  <c r="AC37" i="19"/>
  <c r="W47" i="19"/>
  <c r="K7" i="19"/>
  <c r="AI7" i="19"/>
  <c r="K47" i="19"/>
  <c r="AI37" i="19"/>
  <c r="Q37" i="19"/>
  <c r="Q17" i="19"/>
  <c r="W7" i="19"/>
  <c r="W17" i="19"/>
  <c r="AI47" i="19"/>
  <c r="AF18" i="1"/>
  <c r="AI27" i="19"/>
  <c r="AC7" i="19"/>
  <c r="W27" i="19"/>
  <c r="Q27" i="19"/>
  <c r="AC17" i="19"/>
  <c r="Q7" i="19"/>
  <c r="AC47" i="19"/>
  <c r="Q47" i="19"/>
  <c r="AC27" i="19"/>
  <c r="K37" i="19"/>
  <c r="K27" i="19"/>
  <c r="K17" i="19"/>
  <c r="AA41" i="19" l="1"/>
  <c r="AG31" i="19"/>
  <c r="U31" i="19"/>
  <c r="AM11" i="19"/>
  <c r="U41" i="19"/>
  <c r="AA11" i="19"/>
  <c r="AF46" i="1"/>
  <c r="O11" i="19"/>
  <c r="O21" i="19"/>
  <c r="AG41" i="19"/>
  <c r="AG11" i="19"/>
  <c r="O31" i="19"/>
  <c r="AA51" i="19"/>
  <c r="O51" i="19"/>
  <c r="AM21" i="19"/>
  <c r="AM41" i="19"/>
  <c r="AA31" i="19"/>
  <c r="AM51" i="19"/>
  <c r="AA21" i="19"/>
  <c r="O41" i="19"/>
  <c r="AM31" i="19"/>
  <c r="AG51" i="19"/>
  <c r="U11" i="19"/>
  <c r="U51" i="19"/>
  <c r="U21" i="19"/>
  <c r="AG21" i="19"/>
  <c r="AB57" i="1"/>
  <c r="AC57" i="1"/>
  <c r="AA58" i="1" s="1"/>
  <c r="Z20" i="19"/>
  <c r="AL40" i="19"/>
  <c r="T30" i="19"/>
  <c r="AF50" i="19"/>
  <c r="AL20" i="19"/>
  <c r="Z30" i="19"/>
  <c r="T50" i="19"/>
  <c r="T20" i="19"/>
  <c r="Z40" i="19"/>
  <c r="AL10" i="19"/>
  <c r="AL50" i="19"/>
  <c r="AF39" i="1"/>
  <c r="AL30" i="19"/>
  <c r="AF20" i="19"/>
  <c r="N20" i="19"/>
  <c r="AF40" i="19"/>
  <c r="T10" i="19"/>
  <c r="T40" i="19"/>
  <c r="N10" i="19"/>
  <c r="AF10" i="19"/>
  <c r="Z50" i="19"/>
  <c r="N30" i="19"/>
  <c r="N50" i="19"/>
  <c r="N40" i="19"/>
  <c r="Z10" i="19"/>
  <c r="AF30" i="19"/>
  <c r="AB40" i="1"/>
  <c r="AC40" i="1"/>
  <c r="S23" i="19"/>
  <c r="M43" i="19"/>
  <c r="M53" i="19"/>
  <c r="Y13" i="19"/>
  <c r="AE43" i="19"/>
  <c r="S13" i="19"/>
  <c r="AK33" i="19"/>
  <c r="M13" i="19"/>
  <c r="AK53" i="19"/>
  <c r="AK43" i="19"/>
  <c r="Y43" i="19"/>
  <c r="AE23" i="19"/>
  <c r="AK13" i="19"/>
  <c r="Y53" i="19"/>
  <c r="S43" i="19"/>
  <c r="AK23" i="19"/>
  <c r="S53" i="19"/>
  <c r="S33" i="19"/>
  <c r="Y33" i="19"/>
  <c r="M23" i="19"/>
  <c r="Y23" i="19"/>
  <c r="AF56" i="1"/>
  <c r="AE13" i="19"/>
  <c r="AE33" i="19"/>
  <c r="AE53" i="19"/>
  <c r="M33" i="19"/>
  <c r="AC26" i="1"/>
  <c r="AB26" i="1"/>
  <c r="AD38" i="19"/>
  <c r="AJ28" i="19"/>
  <c r="R8" i="19"/>
  <c r="AJ48" i="19"/>
  <c r="AD48" i="19"/>
  <c r="X18" i="19"/>
  <c r="X38" i="19"/>
  <c r="AJ18" i="19"/>
  <c r="AD8" i="19"/>
  <c r="X48" i="19"/>
  <c r="AJ8" i="19"/>
  <c r="R38" i="19"/>
  <c r="X8" i="19"/>
  <c r="R18" i="19"/>
  <c r="R28" i="19"/>
  <c r="AD18" i="19"/>
  <c r="AD28" i="19"/>
  <c r="R48" i="19"/>
  <c r="L38" i="19"/>
  <c r="L18" i="19"/>
  <c r="AJ38" i="19"/>
  <c r="L28" i="19"/>
  <c r="L8" i="19"/>
  <c r="AF25" i="1"/>
  <c r="X28" i="19"/>
  <c r="L48" i="19"/>
  <c r="AA18" i="19"/>
  <c r="AA8" i="19"/>
  <c r="AM48" i="19"/>
  <c r="O18" i="19"/>
  <c r="U28" i="19"/>
  <c r="O38" i="19"/>
  <c r="U38" i="19"/>
  <c r="AA28" i="19"/>
  <c r="AA38" i="19"/>
  <c r="AG18" i="19"/>
  <c r="U18" i="19"/>
  <c r="O28" i="19"/>
  <c r="U8" i="19"/>
  <c r="AM8" i="19"/>
  <c r="AG28" i="19"/>
  <c r="O8" i="19"/>
  <c r="AG48" i="19"/>
  <c r="AG38" i="19"/>
  <c r="O48" i="19"/>
  <c r="AA48" i="19"/>
  <c r="AM28" i="19"/>
  <c r="AG8" i="19"/>
  <c r="U48" i="19"/>
  <c r="AM18" i="19"/>
  <c r="AM38" i="19"/>
  <c r="AF28" i="1"/>
  <c r="AB20" i="1"/>
  <c r="AC20" i="1"/>
  <c r="AA21" i="1" s="1"/>
  <c r="AD47" i="19"/>
  <c r="AD17" i="19"/>
  <c r="L7" i="19"/>
  <c r="AJ47" i="19"/>
  <c r="R47" i="19"/>
  <c r="X7" i="19"/>
  <c r="AJ27" i="19"/>
  <c r="L37" i="19"/>
  <c r="L17" i="19"/>
  <c r="L47" i="19"/>
  <c r="AD37" i="19"/>
  <c r="R7" i="19"/>
  <c r="AD27" i="19"/>
  <c r="R17" i="19"/>
  <c r="R27" i="19"/>
  <c r="R37" i="19"/>
  <c r="AJ37" i="19"/>
  <c r="AJ7" i="19"/>
  <c r="AJ17" i="19"/>
  <c r="X27" i="19"/>
  <c r="AD7" i="19"/>
  <c r="X37" i="19"/>
  <c r="L27" i="19"/>
  <c r="X47" i="19"/>
  <c r="X17" i="19"/>
  <c r="AF19" i="1"/>
  <c r="O20" i="19" l="1"/>
  <c r="O50" i="19"/>
  <c r="AG50" i="19"/>
  <c r="AG30" i="19"/>
  <c r="AM40" i="19"/>
  <c r="U50" i="19"/>
  <c r="O10" i="19"/>
  <c r="O30" i="19"/>
  <c r="U30" i="19"/>
  <c r="AA10" i="19"/>
  <c r="AM50" i="19"/>
  <c r="U40" i="19"/>
  <c r="AG10" i="19"/>
  <c r="AM30" i="19"/>
  <c r="AG20" i="19"/>
  <c r="AM10" i="19"/>
  <c r="AA50" i="19"/>
  <c r="O40" i="19"/>
  <c r="AA40" i="19"/>
  <c r="U20" i="19"/>
  <c r="AA20" i="19"/>
  <c r="AF40" i="1"/>
  <c r="AM20" i="19"/>
  <c r="AG40" i="19"/>
  <c r="U10" i="19"/>
  <c r="AA30" i="19"/>
  <c r="AC58" i="1"/>
  <c r="AB58" i="1"/>
  <c r="Z53" i="19"/>
  <c r="Z23" i="19"/>
  <c r="N53" i="19"/>
  <c r="N43" i="19"/>
  <c r="AL43" i="19"/>
  <c r="AF33" i="19"/>
  <c r="AF13" i="19"/>
  <c r="AF43" i="19"/>
  <c r="AL23" i="19"/>
  <c r="AF57" i="1"/>
  <c r="AF23" i="19"/>
  <c r="Z13" i="19"/>
  <c r="N13" i="19"/>
  <c r="T53" i="19"/>
  <c r="Z43" i="19"/>
  <c r="T33" i="19"/>
  <c r="AL33" i="19"/>
  <c r="AF53" i="19"/>
  <c r="T13" i="19"/>
  <c r="AL53" i="19"/>
  <c r="T43" i="19"/>
  <c r="AL13" i="19"/>
  <c r="N23" i="19"/>
  <c r="Z33" i="19"/>
  <c r="T23" i="19"/>
  <c r="N33" i="19"/>
  <c r="S48" i="19"/>
  <c r="AK18" i="19"/>
  <c r="M28" i="19"/>
  <c r="Y18" i="19"/>
  <c r="AE28" i="19"/>
  <c r="AE8" i="19"/>
  <c r="AK28" i="19"/>
  <c r="AK38" i="19"/>
  <c r="AK8" i="19"/>
  <c r="AE38" i="19"/>
  <c r="S28" i="19"/>
  <c r="M18" i="19"/>
  <c r="Y38" i="19"/>
  <c r="M38" i="19"/>
  <c r="Y48" i="19"/>
  <c r="Y28" i="19"/>
  <c r="S8" i="19"/>
  <c r="AE18" i="19"/>
  <c r="M8" i="19"/>
  <c r="S38" i="19"/>
  <c r="S18" i="19"/>
  <c r="M48" i="19"/>
  <c r="AK48" i="19"/>
  <c r="Y8" i="19"/>
  <c r="AE48" i="19"/>
  <c r="AF26" i="1"/>
  <c r="AC21" i="1"/>
  <c r="AA22" i="1" s="1"/>
  <c r="AB21" i="1"/>
  <c r="S37" i="19"/>
  <c r="AK27" i="19"/>
  <c r="AF20" i="1"/>
  <c r="M7" i="19"/>
  <c r="AK17" i="19"/>
  <c r="S47" i="19"/>
  <c r="AE27" i="19"/>
  <c r="Y7" i="19"/>
  <c r="AE47" i="19"/>
  <c r="M37" i="19"/>
  <c r="M17" i="19"/>
  <c r="AK47" i="19"/>
  <c r="S27" i="19"/>
  <c r="Y47" i="19"/>
  <c r="Y37" i="19"/>
  <c r="Y17" i="19"/>
  <c r="S17" i="19"/>
  <c r="Y27" i="19"/>
  <c r="AE17" i="19"/>
  <c r="AK37" i="19"/>
  <c r="S7" i="19"/>
  <c r="AE37" i="19"/>
  <c r="AE7" i="19"/>
  <c r="AK7" i="19"/>
  <c r="M27" i="19"/>
  <c r="M47" i="19"/>
  <c r="O23" i="19" l="1"/>
  <c r="AA23" i="19"/>
  <c r="AG53" i="19"/>
  <c r="O13" i="19"/>
  <c r="AG33" i="19"/>
  <c r="O43" i="19"/>
  <c r="U43" i="19"/>
  <c r="AG43" i="19"/>
  <c r="AA33" i="19"/>
  <c r="U13" i="19"/>
  <c r="U33" i="19"/>
  <c r="AM33" i="19"/>
  <c r="O33" i="19"/>
  <c r="AM23" i="19"/>
  <c r="AM53" i="19"/>
  <c r="U23" i="19"/>
  <c r="AA13" i="19"/>
  <c r="AA53" i="19"/>
  <c r="AM13" i="19"/>
  <c r="AF58" i="1"/>
  <c r="AA43" i="19"/>
  <c r="AG23" i="19"/>
  <c r="O53" i="19"/>
  <c r="AG13" i="19"/>
  <c r="U53" i="19"/>
  <c r="AM43" i="19"/>
  <c r="Z17" i="19"/>
  <c r="AF47" i="19"/>
  <c r="N47" i="19"/>
  <c r="N27" i="19"/>
  <c r="T47" i="19"/>
  <c r="T37" i="19"/>
  <c r="AF21" i="1"/>
  <c r="AF7" i="19"/>
  <c r="AL47" i="19"/>
  <c r="Z27" i="19"/>
  <c r="N7" i="19"/>
  <c r="AF27" i="19"/>
  <c r="T17" i="19"/>
  <c r="Z47" i="19"/>
  <c r="AF37" i="19"/>
  <c r="T27" i="19"/>
  <c r="AL7" i="19"/>
  <c r="Z7" i="19"/>
  <c r="AF17" i="19"/>
  <c r="AL27" i="19"/>
  <c r="T7" i="19"/>
  <c r="N17" i="19"/>
  <c r="Z37" i="19"/>
  <c r="AL17" i="19"/>
  <c r="AL37" i="19"/>
  <c r="N37" i="19"/>
  <c r="AB22" i="1"/>
  <c r="AC22" i="1"/>
  <c r="AG37" i="19" l="1"/>
  <c r="O17" i="19"/>
  <c r="AM37" i="19"/>
  <c r="O7" i="19"/>
  <c r="AG17" i="19"/>
  <c r="AG27" i="19"/>
  <c r="O47" i="19"/>
  <c r="AM7" i="19"/>
  <c r="AG7" i="19"/>
  <c r="U37" i="19"/>
  <c r="AG47" i="19"/>
  <c r="AA7" i="19"/>
  <c r="AA37" i="19"/>
  <c r="AA47" i="19"/>
  <c r="O27" i="19"/>
  <c r="U17" i="19"/>
  <c r="O37" i="19"/>
  <c r="U47" i="19"/>
  <c r="U7" i="19"/>
  <c r="AA27" i="19"/>
  <c r="AM47" i="19"/>
  <c r="AF22" i="1"/>
  <c r="AM27" i="19"/>
  <c r="U27" i="19"/>
  <c r="AM17" i="19"/>
  <c r="AA17" i="19"/>
  <c r="B223" i="13"/>
  <c r="B222"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 Andru</author>
    <author>User</author>
  </authors>
  <commentList>
    <comment ref="D6" authorId="0" shapeId="0" xr:uid="{00000000-0006-0000-0100-000001000000}">
      <text>
        <r>
          <rPr>
            <b/>
            <sz val="9"/>
            <color indexed="81"/>
            <rFont val="Tahoma"/>
            <family val="2"/>
          </rPr>
          <t>Traer la Información de la caracterización del proceso.</t>
        </r>
      </text>
    </comment>
    <comment ref="D7" authorId="0" shapeId="0" xr:uid="{00000000-0006-0000-0100-000002000000}">
      <text>
        <r>
          <rPr>
            <b/>
            <sz val="9"/>
            <color indexed="81"/>
            <rFont val="Tahoma"/>
            <family val="2"/>
          </rPr>
          <t>Traer la Información de la caracterización del proceso.</t>
        </r>
        <r>
          <rPr>
            <sz val="9"/>
            <color indexed="81"/>
            <rFont val="Tahoma"/>
            <family val="2"/>
          </rPr>
          <t xml:space="preserve">
</t>
        </r>
      </text>
    </comment>
    <comment ref="A9" authorId="0" shapeId="0" xr:uid="{00000000-0006-0000-0100-000003000000}">
      <text>
        <r>
          <rPr>
            <b/>
            <sz val="9"/>
            <color indexed="81"/>
            <rFont val="Tahoma"/>
            <family val="2"/>
          </rPr>
          <t>Número consecutivo de los riesgos que se identifican.</t>
        </r>
        <r>
          <rPr>
            <sz val="9"/>
            <color indexed="81"/>
            <rFont val="Tahoma"/>
            <family val="2"/>
          </rPr>
          <t xml:space="preserve">
</t>
        </r>
      </text>
    </comment>
    <comment ref="B9" authorId="0" shapeId="0" xr:uid="{00000000-0006-0000-0100-000004000000}">
      <text>
        <r>
          <rPr>
            <b/>
            <sz val="9"/>
            <color indexed="81"/>
            <rFont val="Tahoma"/>
            <family val="2"/>
          </rPr>
          <t>Consulte su matriz de activos de información.</t>
        </r>
      </text>
    </comment>
    <comment ref="C9" authorId="1" shapeId="0" xr:uid="{00000000-0006-0000-0100-000005000000}">
      <text>
        <r>
          <rPr>
            <b/>
            <sz val="9"/>
            <color indexed="81"/>
            <rFont val="Tahoma"/>
            <family val="2"/>
          </rPr>
          <t>Consulte su matriz de activos de información.</t>
        </r>
      </text>
    </comment>
    <comment ref="E9" authorId="0" shapeId="0" xr:uid="{00000000-0006-0000-0100-000006000000}">
      <text>
        <r>
          <rPr>
            <b/>
            <sz val="9"/>
            <color indexed="81"/>
            <rFont val="Tahoma"/>
            <family val="2"/>
          </rPr>
          <t>En el manual de gestión de riesgos de seguridad de la información, encontrará sugerencias de AMENAZAS que puede usar o ajustar según se requiera.</t>
        </r>
      </text>
    </comment>
    <comment ref="F9" authorId="0" shapeId="0" xr:uid="{00000000-0006-0000-0100-000007000000}">
      <text>
        <r>
          <rPr>
            <b/>
            <sz val="9"/>
            <color indexed="81"/>
            <rFont val="Tahoma"/>
            <family val="2"/>
          </rPr>
          <t>En el manual de gestión de riesgos de seguridad de la información, encontrará sugerencias de VULNERABILIDADES que puede usar o ajustar según se requiera.</t>
        </r>
        <r>
          <rPr>
            <sz val="9"/>
            <color indexed="81"/>
            <rFont val="Tahoma"/>
            <family val="2"/>
          </rPr>
          <t xml:space="preserve">
</t>
        </r>
      </text>
    </comment>
    <comment ref="T9" authorId="0" shapeId="0" xr:uid="{00000000-0006-0000-0100-000008000000}">
      <text>
        <r>
          <rPr>
            <b/>
            <sz val="9"/>
            <color indexed="81"/>
            <rFont val="Tahoma"/>
            <family val="2"/>
          </rPr>
          <t>Este campo es automático y se diligencia al seleccionar el tipo de control (Columna T)</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<sst xmlns="http://schemas.openxmlformats.org/spreadsheetml/2006/main" count="479" uniqueCount="319">
  <si>
    <t xml:space="preserve">Referencia </t>
  </si>
  <si>
    <t>Descripción del Riesgo</t>
  </si>
  <si>
    <t>Impacto</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</si>
  <si>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</si>
  <si>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</si>
  <si>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</si>
  <si>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</si>
  <si>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</si>
  <si>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</si>
  <si>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</si>
  <si>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</si>
  <si>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</si>
  <si>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</si>
  <si>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</si>
  <si>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</si>
  <si>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</si>
  <si>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</si>
  <si>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</si>
  <si>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</si>
  <si>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</si>
  <si>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</si>
  <si>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</si>
  <si>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</si>
  <si>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</si>
  <si>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</si>
  <si>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</si>
  <si>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</si>
  <si>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</si>
  <si>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</si>
  <si>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</si>
  <si>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</si>
  <si>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</si>
  <si>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</si>
  <si>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</si>
  <si>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</si>
  <si>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</si>
  <si>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</si>
  <si>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</si>
  <si>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</si>
  <si>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</si>
  <si>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</si>
  <si>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</si>
  <si>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</si>
  <si>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</si>
  <si>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</si>
  <si>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</si>
  <si>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</si>
  <si>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</si>
  <si>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</si>
  <si>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</si>
  <si>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</si>
  <si>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</si>
  <si>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</si>
  <si>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</si>
  <si>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</si>
  <si>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</si>
  <si>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</si>
  <si>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</si>
  <si>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</si>
  <si>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</si>
  <si>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</si>
  <si>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</si>
  <si>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</si>
  <si>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</si>
  <si>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</si>
  <si>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</si>
  <si>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</si>
  <si>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</si>
  <si>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</si>
  <si>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</si>
  <si>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</si>
  <si>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</si>
  <si>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</si>
  <si>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</si>
  <si>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</si>
  <si>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</si>
  <si>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</si>
  <si>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</si>
  <si>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</si>
  <si>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</si>
  <si>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</si>
  <si>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</si>
  <si>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</si>
  <si>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</si>
  <si>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</si>
  <si>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</si>
  <si>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</si>
  <si>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</si>
  <si>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</si>
  <si>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</si>
  <si>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</si>
  <si>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</si>
  <si>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</si>
  <si>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</si>
  <si>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</si>
  <si>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</si>
  <si>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</si>
  <si>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</si>
  <si>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</si>
  <si>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</si>
  <si>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</si>
  <si>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</si>
  <si>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</si>
  <si>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</si>
  <si>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</si>
  <si>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</si>
  <si>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</si>
  <si>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</si>
  <si>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</si>
  <si>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</si>
  <si>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</si>
  <si>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</si>
  <si>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</si>
  <si>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</si>
  <si>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</si>
  <si>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Objetivo:</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</si>
  <si>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</si>
  <si>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</si>
  <si>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</si>
  <si>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</si>
  <si>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</si>
  <si>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</si>
  <si>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</si>
  <si>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</si>
  <si>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</si>
  <si>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</si>
  <si>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</si>
  <si>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</si>
  <si>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</si>
  <si>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</si>
  <si>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</si>
  <si>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</si>
  <si>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</si>
  <si>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</si>
  <si>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</si>
  <si>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</si>
  <si>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</si>
  <si>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</si>
  <si>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</si>
  <si>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</si>
  <si>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</si>
  <si>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</si>
  <si>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</si>
  <si>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</si>
  <si>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</si>
  <si>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</si>
  <si>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</si>
  <si>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</si>
  <si>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</si>
  <si>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</si>
  <si>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</si>
  <si>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</si>
  <si>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Criterios de Impacto</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</si>
  <si>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</si>
  <si>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</si>
  <si>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</si>
  <si>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</si>
  <si>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</si>
  <si>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</si>
  <si>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r>
      <t xml:space="preserve">ATRIBUTOS INFORMATIVOS
</t>
    </r>
    <r>
      <rPr>
        <sz val="9"/>
        <rFont val="Arial Narrow"/>
        <family val="2"/>
      </rPr>
      <t>Frecuencia</t>
    </r>
  </si>
  <si>
    <r>
      <t xml:space="preserve">ATRIBUTOS INFORMATIVOS
</t>
    </r>
    <r>
      <rPr>
        <sz val="9"/>
        <rFont val="Arial Narrow"/>
        <family val="2"/>
      </rPr>
      <t>Registro</t>
    </r>
  </si>
  <si>
    <r>
      <t xml:space="preserve">Plan de Acción
</t>
    </r>
    <r>
      <rPr>
        <sz val="9"/>
        <rFont val="Arial Narrow"/>
        <family val="2"/>
      </rPr>
      <t xml:space="preserve">Responsable, fecha implementación, fecha seguimiento, seguimiento. </t>
    </r>
  </si>
  <si>
    <t>Proceso</t>
  </si>
  <si>
    <t>Objetivo</t>
  </si>
  <si>
    <t>Alcance</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</si>
  <si>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</si>
  <si>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</si>
  <si>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</si>
  <si>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</si>
  <si>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</si>
  <si>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</si>
  <si>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</si>
  <si>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</si>
  <si>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Dependencia:</t>
  </si>
  <si>
    <t>Procesos</t>
  </si>
  <si>
    <t>Dependencias</t>
  </si>
  <si>
    <t>Despacho</t>
  </si>
  <si>
    <t>Subsecretaría de la Políticas de Igualdad</t>
  </si>
  <si>
    <t>Subsecretaría de Fortalecimiento de Capacidades y Oportunidades</t>
  </si>
  <si>
    <t>Subsecretaría de Gestión Corporativa</t>
  </si>
  <si>
    <t>AMENAZA (Causa Inmediata)</t>
  </si>
  <si>
    <t>VULNERABILIDAD (Causa Raíz)</t>
  </si>
  <si>
    <t>TIPO DE ACTIVO</t>
  </si>
  <si>
    <t>Tipo de Activo</t>
  </si>
  <si>
    <t>Información</t>
  </si>
  <si>
    <t>Hardware</t>
  </si>
  <si>
    <t>Software</t>
  </si>
  <si>
    <t>Servicios</t>
  </si>
  <si>
    <t>Recurso Humano</t>
  </si>
  <si>
    <t>BD Personales</t>
  </si>
  <si>
    <t>Infraestructura Crítica Cibernética</t>
  </si>
  <si>
    <t>Tipo de Riesgo</t>
  </si>
  <si>
    <t>1. Posibilidad de pérdida de Confidencialidad</t>
  </si>
  <si>
    <t>2. Posibilidad de pérdida de Integridad</t>
  </si>
  <si>
    <t>3. Posibilidad de pérdida de Disponibilidad</t>
  </si>
  <si>
    <t>1. Posibilidad de pérdida de confidencialidad, divulgación no autorizada o mal uso de la información de datos personales.</t>
  </si>
  <si>
    <t>2. Posibilidad de pérdida de integridad, alteración, o modificación de la Información de datos personales.</t>
  </si>
  <si>
    <t>3. Posibilidad de afectación de la disponibilidad de la plataforma tecnológica o aplicativos que gestionan datos personales.</t>
  </si>
  <si>
    <t>4. Posibilidad de sanciones por incumplimiento de las directrices o normativas frente al tratamiento de los datos personales.</t>
  </si>
  <si>
    <t>TIPOS DE RIESGOS</t>
  </si>
  <si>
    <t>Etiquetas de fila</t>
  </si>
  <si>
    <t>Total general</t>
  </si>
  <si>
    <t>***Riesgos de Seguridad de la Información</t>
  </si>
  <si>
    <t>***Riesgos de Datos Personales</t>
  </si>
  <si>
    <t>Tabla Atributos para el diseño del control</t>
  </si>
  <si>
    <t>La actividad que conlleva el riesgo se ejecuta como máximos 5 veces por año</t>
  </si>
  <si>
    <t>La actividad que conlleva el riesgo se ejecuta de 6 a 24 veces por año</t>
  </si>
  <si>
    <t>La actividad que conlleva el riesgo se ejecuta de 25 a 150 veces por año</t>
  </si>
  <si>
    <t>La actividad que conlleva el riesgo se ejecuta mínimo 150 veces al año y máximo 300 veces por año</t>
  </si>
  <si>
    <t>La actividad que conlleva el riesgo se ejecuta más de 301 veces por año</t>
  </si>
  <si>
    <t>Sin Iniciar</t>
  </si>
  <si>
    <t>1. Ejecucion y Administracion de procesos</t>
  </si>
  <si>
    <t>2. Fraude Externo</t>
  </si>
  <si>
    <t>3. Fraude Interno</t>
  </si>
  <si>
    <t>4. Fallas Tecnologicas</t>
  </si>
  <si>
    <t>5. Relaciones Laborales</t>
  </si>
  <si>
    <t>6. Usuarios, productos y practicas , organizacionales</t>
  </si>
  <si>
    <t>7. Daños Activos Fisicos</t>
  </si>
  <si>
    <t>Dependencia</t>
  </si>
  <si>
    <t>Seleccione de la lista desplegable el nombre del proceso al cual se le identificarán y valorarán los riesgos.</t>
  </si>
  <si>
    <t>Seleccione de la lista desplegable el nombre de la dependencia al cual se le identificarán y valorarán los riesgos.</t>
  </si>
  <si>
    <t>Permite definir unl consecutivo de riesgos.</t>
  </si>
  <si>
    <t xml:space="preserve">Consulte la matriz de activos de su proceso o dependencia según corresponda, los activos se van a agrupar por tipo de activo (Información, Hardware, Software, Servicio, Bases de Datos Personales, Recurso Humano, Infraestructura Crítica Cibernética) para identificar los riesgos, amenazas y vulnerabilidades. En este campo en la lista desplegable seleccione el tipo de activo y consulte en la matriz de activos a qué hace referencia para definir la descripción del riesgo. </t>
  </si>
  <si>
    <t>Analice las consecuencias que puede ocasionar a la Entidad la materialización del riesgo.</t>
  </si>
  <si>
    <t>Consolida o resume los análisis sobre impacto + causa inmediata + causa raíz, permitiendo contar con una redacción clara y concreta del riesgo identificado. Tenga en cuenta que la descripción inicia con POSIBILIDAD DE + Tipo de Riesgo para la entidad + “AMENAZA - Causa Inmediata (Cómo)” + “VULNERABILIDADES - Causa Raíz (Por qué)”</t>
  </si>
  <si>
    <t>Permite identificar el número de controles que se van a aplicar.</t>
  </si>
  <si>
    <t>Este campo NO se diligencia, depende de lo que seleccione en la columna T(Tipo).</t>
  </si>
  <si>
    <t xml:space="preserve">Utilice la lista desplegable que se encuentra parametrizada, le aparecerán las opciones: 1) Preventivo, 2) Detectivo, 3) Correctivo, seleccione según corresponda. </t>
  </si>
  <si>
    <t>Utilice la lista desplegable que se encuentra parametrizada, le aparecerán las opciones: 1) Automático, 2) Manual, seleccione según corresponda.</t>
  </si>
  <si>
    <t xml:space="preserve">Este campo NO se diligencia, la matriz automáticamente hará el cálculo para el control analizado (Columna V) </t>
  </si>
  <si>
    <t>Utilice la lista desplegable que se encuentra parametrizada, le aparecerán las opciones: 1) Documentado, 2) Sin documentar.</t>
  </si>
  <si>
    <t>Utilice la lista desplegable que se encuentra parametrizada, le aparecerán las opciones: 1) Continua, 2) Aleatoria.</t>
  </si>
  <si>
    <t>Utilice la lista desplegable que se encuentra parametrizada, le aparecerán las opciones: 1) Con Registro, 2) Sin Registro.</t>
  </si>
  <si>
    <t>Evaluación del Nivel de Riesgo - Nivel de Riesgo Residual
•	Probabilidad Residual (Z)
•	Probabilidad Residual Final (AA)
•	% (AB)
•	Impacto Residual Final (AC)
•	% (AD)
•	Zona de Riesgo Final (AE)</t>
  </si>
  <si>
    <t>Estos campos NO se diligencian, la matriz automáticamente hará el cálculo, acorde con el control o controles definidos con sus atributos analizados, lo que permitirá establecer el nivel de riesgo inherente (Columnas Z y AB,  AC - AE).</t>
  </si>
  <si>
    <t>Utilice la lista desplegable que se encuentra parametrizada, le aparecerán las opciones: 1) Aceptar, 2) Evitar, 3) Reducir (compartir), 4) 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</si>
  <si>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tercerización), indicando información relevante. </t>
  </si>
  <si>
    <t>Utilice la lista desplegable que se encuentra parametrizada, le aparecerán las opciones: 1) Finalizado, 2) En curso, 3) Sin Iniciar, la selección en este caso dependerá de las acciones del plan que se hayan establecido en cada caso.</t>
  </si>
  <si>
    <t>OFICINA DE CONTROL INTERNO</t>
  </si>
  <si>
    <t>OFICINA ASESORA DE COMUNICACIONES</t>
  </si>
  <si>
    <t>OFICINA ASESORA DE PLANEACIÓN</t>
  </si>
  <si>
    <t>OFICINA DE TECNOLOGÍAS DE LA INFORMACIÓN</t>
  </si>
  <si>
    <t>DIRECCIÓN DE FOMENTO</t>
  </si>
  <si>
    <t>DIRECCIÓN DE ASUNTOS LOCALES Y PARTICIPACIÓN</t>
  </si>
  <si>
    <t>DIRECCIÓN DE PERSONAS JURÍDICAS</t>
  </si>
  <si>
    <t>GESTIÓN DOCUMENTAL</t>
  </si>
  <si>
    <t xml:space="preserve">GESTIÓN DEL DIRECCIONAMIENTO ESTRATÉGICO </t>
  </si>
  <si>
    <t>GESTIÓN  JURÍDICA</t>
  </si>
  <si>
    <t xml:space="preserve">GESTIÓN ADMINISTRATIVA </t>
  </si>
  <si>
    <t>GESTIÓN CONTRACTUAL</t>
  </si>
  <si>
    <t xml:space="preserve">GESTIÓN DE INVESTIGACIONES, OBSERVACIONES Y ANALÍTICA DE LA CULTURA, LA RECREACIÓN Y EL DEPORTE </t>
  </si>
  <si>
    <t xml:space="preserve">GESTIÓN DE LA APROPIACIÓN DE LA INFRAESTRUCTURA Y PATRIMONIO CULTURAL  
</t>
  </si>
  <si>
    <t xml:space="preserve">GESTIÓN DE LA COMUNICACIÓN ESTRATÉGICA  </t>
  </si>
  <si>
    <t xml:space="preserve">GESTIÓN DE LA CULTURA CIUDADANA  </t>
  </si>
  <si>
    <t xml:space="preserve">GESTIÓN DE LA EVALUACIÓN INDEPENDIENTE </t>
  </si>
  <si>
    <t xml:space="preserve">GESTIÓN DE LA FORMULACIÓN Y SEGUIMIENTO DE POLÍTICA PÚBLICA </t>
  </si>
  <si>
    <t xml:space="preserve">GESTIÓN DE LA MEJORA CONTINUA </t>
  </si>
  <si>
    <t xml:space="preserve">GESTIÓN DE LA PARTICIPACIÓN CIUDADANA </t>
  </si>
  <si>
    <t xml:space="preserve">GESTIÓN DE LA PROMOCIÓN DE AGENTES Y PRÁCTICAS CULTURALES Y RECREODEPORTIVAS  </t>
  </si>
  <si>
    <t xml:space="preserve">GESTIÓN DE TALENTO HUMANO </t>
  </si>
  <si>
    <t xml:space="preserve">GESTIÓN DE TECNOLOGÍAS DE LA INFORMACIÓN Y LAS COMUNICACIONES  </t>
  </si>
  <si>
    <t>GESTIÓN DEL CONOCIMIENTO Y LA INNOVACIÒN</t>
  </si>
  <si>
    <t>GESTIÓN DEL CONTROL DISCIPLINARIO INTERNO</t>
  </si>
  <si>
    <t xml:space="preserve">GESTIÓN DEL RELACIONAMIENTO CON LA CIUDADANÍA 
</t>
  </si>
  <si>
    <t xml:space="preserve">GESTIÓN FINANCIERA  </t>
  </si>
  <si>
    <t>GESTIÒN DE LECTURA, ESCRITURA Y ORALIDAD</t>
  </si>
  <si>
    <t>CONTRATOS</t>
  </si>
  <si>
    <t>DESPACHO</t>
  </si>
  <si>
    <t>DIRECCIÓN  DE LECTURA Y BIBLIOTECAS</t>
  </si>
  <si>
    <t>DIRECCIÓN DE ARTE, CULTURA Y PATRIMONIO</t>
  </si>
  <si>
    <t>DIRECCIÓN DE ECONOMIA ESTUDIOS Y POLÍTICA</t>
  </si>
  <si>
    <t>DIRECCIÓN DE GESTIÓN CORPORATIVA Y RELACIÓN CON EL CIUDADANO</t>
  </si>
  <si>
    <t>DIRECCIÓN DE OBSERVATIORIO Y GESTIÓN DEL CONOCIMIENTO CULTURAL</t>
  </si>
  <si>
    <t>DIRECCIÓN DE REDES A ACCIÓN COLECTIVA</t>
  </si>
  <si>
    <t>DIRECCIÓN DE TRANSFORMACIONES CULTURALES</t>
  </si>
  <si>
    <t>FINANCIERA</t>
  </si>
  <si>
    <t>OFICINA DE CONTROL DISCIPLINARIO INTERNO</t>
  </si>
  <si>
    <t>OFICINA JURÍDICA</t>
  </si>
  <si>
    <t>SERVICIOS ADMINISTRTAIVOS</t>
  </si>
  <si>
    <t>SUBDIRECCIÓN DE GESTIÓN CULTURAL Y ARTISTICA</t>
  </si>
  <si>
    <t>SUBDIRECCIÓN DE INFRAESTRUCTURA Y PATRIMONIO CULTURAL</t>
  </si>
  <si>
    <t>SUBSECRETARÍA DE GOBERNANZA</t>
  </si>
  <si>
    <t xml:space="preserve">SUBSECRETARÍA DISTRITAL DE CULTURA CIUDADANA Y GESTIÓN DEL CONOCIMIENTO </t>
  </si>
  <si>
    <t>TALENTO HUMANO</t>
  </si>
  <si>
    <t>NOMBRE DEL ACTIVO</t>
  </si>
  <si>
    <t>Diligencie el objetivo del proceso o dependencia. Consulte la caracterización del proceso o dependencia en MIPG</t>
  </si>
  <si>
    <t>Diligencie el alcance del proceso o dependencia. Consulte la caracterización del proceso o dependencia en MIPG</t>
  </si>
  <si>
    <r>
      <t xml:space="preserve">Circunstancias bajo las cuales se presenta el riesgo, es la situación más evidente frente al riesgo, redacte de la forma más concreta posible. 
En el manual de gestión de riesgos de seguridad de la información, consulte el numeral </t>
    </r>
    <r>
      <rPr>
        <b/>
        <sz val="9"/>
        <rFont val="Arial Narrow"/>
        <family val="2"/>
      </rPr>
      <t>10.3</t>
    </r>
    <r>
      <rPr>
        <sz val="9"/>
        <rFont val="Arial Narrow"/>
        <family val="2"/>
      </rPr>
      <t xml:space="preserve"> </t>
    </r>
    <r>
      <rPr>
        <b/>
        <sz val="9"/>
        <rFont val="Arial Narrow"/>
        <family val="2"/>
      </rPr>
      <t>Amenazas</t>
    </r>
    <r>
      <rPr>
        <sz val="9"/>
        <rFont val="Arial Narrow"/>
        <family val="2"/>
      </rPr>
      <t>, verifique en la tabla de Amenazas si hay algunas de las amenazas comunes que le aplique, o adáptela de acuerdo a su necesidad, recuerde que la información allí consignada es una guía de referencia.</t>
    </r>
  </si>
  <si>
    <r>
      <t>Causa principal o básica, corresponde a las razones por la cuales se puede presentar el riesgo por la falta de un control, redacte de la forma más concreta posible.
En el manual de gestión de riesgos de seguridad de la información, consulte el numeral</t>
    </r>
    <r>
      <rPr>
        <b/>
        <sz val="9"/>
        <rFont val="Arial Narrow"/>
        <family val="2"/>
      </rPr>
      <t xml:space="preserve"> 10.2 Vulnerabilidades</t>
    </r>
    <r>
      <rPr>
        <sz val="9"/>
        <rFont val="Arial Narrow"/>
        <family val="2"/>
      </rPr>
      <t>, verifique en la tabla de Vulnerabilidades si hay algunas de las vulnerabilidades comunes que le aplique, o adáptela de acuerdo a su necesidad, recuerde que la información allí consignada es una guía de referencia.</t>
    </r>
  </si>
  <si>
    <r>
      <t xml:space="preserve">Seleccione de la Lista desplegable el tipo de riesgo, hay 3 riesgos asociados a seguridad de la información y 4 asociados a bases de datos personales.
En el manual de gestión de riesgos de seguridad de la información, consulte el numeral </t>
    </r>
    <r>
      <rPr>
        <b/>
        <sz val="9"/>
        <rFont val="Arial Narrow"/>
        <family val="2"/>
      </rPr>
      <t>10.1 Riesgos de Seguridad de la Información y Bases de Datos Personales.</t>
    </r>
  </si>
  <si>
    <r>
      <t xml:space="preserve">Defina el # de veces que se ejecuta la actividad durante el año, (Recuerde la probabilidad u ocurrencia del riesgo se define como el No. de veces que se pasa por el punto de riesgo en el periodo de 1 año). La matriz automáticamente hará el cálculo para el nivel de probabilidad inherente (Columnas J-K)
En el manual de gestión de riesgos de seguridad de la información, consulte el numeral </t>
    </r>
    <r>
      <rPr>
        <b/>
        <sz val="9"/>
        <rFont val="Arial Narrow"/>
        <family val="2"/>
      </rPr>
      <t>12.1 Probabilidad</t>
    </r>
    <r>
      <rPr>
        <sz val="9"/>
        <rFont val="Arial Narrow"/>
        <family val="2"/>
      </rPr>
      <t>, en el cual se encuentra la tabla Análisis de Probabilidad, con la descripción de cada uno, de igual forma también se encuentra en el instrumento en la hoja “Tabla Probabilidad”.</t>
    </r>
  </si>
  <si>
    <r>
      <t xml:space="preserve">Utilice la lista desplegable que se encuentra parametrizada, le aparecerán las opciones de la tabla de Impacto en la hoja “Tabla Impacto” del instrumento. La matriz automáticamente hará el cálculo para el nivel de impacto inherente (Columnas N-P).
En el manual de gestión de riesgos de seguridad de la información, consulte el numeral </t>
    </r>
    <r>
      <rPr>
        <b/>
        <sz val="9"/>
        <rFont val="Arial Narrow"/>
        <family val="2"/>
      </rPr>
      <t>12.2 Impacto</t>
    </r>
    <r>
      <rPr>
        <sz val="9"/>
        <rFont val="Arial Narrow"/>
        <family val="2"/>
      </rPr>
      <t>, en el cual se encuentra la tabla Análisis de Impacto.</t>
    </r>
  </si>
  <si>
    <t>Formato Mapa Riesgos SCRD 2023</t>
  </si>
  <si>
    <t xml:space="preserve">Utilice la lista desplegable que se encuentra parametrizada, le aparecerán las opciones: 1) Ejecución y Administración de procesos, 2) Fraude Externo, 3) Fraude Interno, 4) Fallas Tecnológicas, 5) Relaciones Laborales, 6) Usuarios, productos y practicas organizacionales, 7) Daños Activos Físicos, seleccione la opción que corresponda.
</t>
  </si>
  <si>
    <t>Nombre del Activo</t>
  </si>
  <si>
    <t>Consulte la matriz de activos de su proceso o dependencia según corresponda,   y copie en nombre del activo identificado para iniiar con la identificación de sus riesgos.</t>
  </si>
  <si>
    <t>Portal web y cultunet  y archivo audiovisual</t>
  </si>
  <si>
    <t xml:space="preserve">Redes sociales </t>
  </si>
  <si>
    <t xml:space="preserve">Herramientas de diseño </t>
  </si>
  <si>
    <t xml:space="preserve">Perdida de informacion </t>
  </si>
  <si>
    <t>Jefe de la OAC</t>
  </si>
  <si>
    <t xml:space="preserve">Caida del servidor e indisponibilidad de la información </t>
  </si>
  <si>
    <t>Jefe de la OAC y de la OTI</t>
  </si>
  <si>
    <t>Primeros 10 dias del inicio del trimestre</t>
  </si>
  <si>
    <t>Primeros 10 dias habiles cada Bimestre</t>
  </si>
  <si>
    <t xml:space="preserve">El profesional responsable de la OAC debe generar  una solicitud  a la mesa de servicios de la oficina TIC y hacer seguimiento  con el fin dar solucion a la falla tecnologica 
</t>
  </si>
  <si>
    <t>Deficiencia en la administraciòn de las claves de las redes sociales.</t>
  </si>
  <si>
    <t>Inicia con la definición de estrategias de comunicación pública hasta su ejecución y seguimiento para la toma de decisiones y acciones para la mejora.</t>
  </si>
  <si>
    <t>Divulgar a los diferentes grupos de valor y/o de interés y a la ciudadanía en generar los programas, proyectos y gestión de Secretaría Distrital de Cultura, Recreación y Deporte propiciando accesibilidad a la información a través de la formulación e implementación de estrategias de comunicación pública con el propósito de interactuar y mantener la confianza por parte de la entidad y la población de la ciudad de Bogotá.</t>
  </si>
  <si>
    <t xml:space="preserve">Asignar un responsable y programar un recordatorio un mes antes del vencimiento a través de Google drive en el correo del profesional a cargo y en el correo de infoscrd@scrd.gov.co que es revisado por varias personas de la oficina.  </t>
  </si>
  <si>
    <t>El administrador de las redes sociales es quien tiene el control de las claves, por lo cual debe garantizar que la clave se renueve cada 2 meses, escogiendo opciones seguras, alternativas alfanuméricas. Registrar copia de seguridad de las claves, guardando registro de todos los cambios, el cual se debe compartir con el jefe de la OAC</t>
  </si>
  <si>
    <t xml:space="preserve">El profesional de la OAC solicitará a la oficina TIC de manera semestral una evidencia de la realización del mantenimiento a los servidores donde se encuentra alojada la página web, la cultunet y el Drive, </t>
  </si>
  <si>
    <t xml:space="preserve">El responsable de administrar las redes sociales realizará el proceso de cambio de clave cada 2 meses y notificará a la jefe de la OAC por correo electrónico de la nueva clave para cada red social. Se cuenta con un correo para restablecimiento de claves al cual solo tiene acceso los administradores de las redes sociales y la jefe de la OAC. </t>
  </si>
  <si>
    <t xml:space="preserve">Perdida del dominio por sustracción de claves que impidan el ingreso o administración de las redes. </t>
  </si>
  <si>
    <t xml:space="preserve">Uso denegado de las herramientas de diseño por no asegurar la renovación de las licencias en las fechas requeridas.  </t>
  </si>
  <si>
    <t>Posibilidad de licencias no renovadas en el tiempo requerido</t>
  </si>
  <si>
    <t xml:space="preserve">Posibilidad de perdida de disponibilidad en las herramientas de diseño al no renovar las licencias en los tiempos requeridos
</t>
  </si>
  <si>
    <t>Posibilidad de perdida de confidencialidad de las claves de administración de las redes sociales por deficiencia en la administración</t>
  </si>
  <si>
    <t xml:space="preserve">Posibilidad de perdida de la disponibilidad del servicio de la página web que se produce por caída o fallas en la infraestructura tecnológica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</si>
</sst>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7"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color theme="0"/>
      <name val="Times New Roman"/>
      <family val="1"/>
    </font>
    <font>
      <sz val="10"/>
      <name val="Times New Roman"/>
      <family val="1"/>
    </font>
    <font>
      <sz val="9"/>
      <color indexed="81"/>
      <name val="Tahoma"/>
      <family val="2"/>
    </font>
    <font>
      <b/>
      <sz val="9"/>
      <color indexed="81"/>
      <name val="Tahoma"/>
      <family val="2"/>
    </font>
    <font>
      <b/>
      <sz val="11"/>
      <name val="Calibri"/>
      <family val="2"/>
      <scheme val="minor"/>
    </font>
    <font>
      <sz val="11"/>
      <color rgb="FF000000"/>
      <name val="Calibri"/>
      <family val="2"/>
      <scheme val="minor"/>
    </font>
    <font>
      <sz val="11"/>
      <color theme="1"/>
      <name val="Calibri"/>
      <family val="2"/>
    </font>
    <font>
      <b/>
      <sz val="16"/>
      <color theme="1"/>
      <name val="Arial Narrow"/>
      <family val="2"/>
    </font>
  </fonts>
  <fills count="23">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patternFill>
    </fill>
    <fill>
      <patternFill patternType="solid">
        <fgColor rgb="FF242BB9"/>
        <bgColor indexed="64"/>
      </patternFill>
    </fill>
    <fill>
      <patternFill patternType="solid">
        <fgColor indexed="65"/>
        <bgColor indexed="64"/>
      </patternFill>
    </fill>
    <fill>
      <patternFill patternType="solid">
        <fgColor theme="0"/>
        <bgColor rgb="FF008080"/>
      </patternFill>
    </fill>
    <fill>
      <patternFill patternType="solid">
        <fgColor theme="0"/>
        <bgColor rgb="FFBFBFBF"/>
      </patternFill>
    </fill>
    <fill>
      <patternFill patternType="solid">
        <fgColor theme="0"/>
        <bgColor rgb="FFA9D18E"/>
      </patternFill>
    </fill>
    <fill>
      <patternFill patternType="solid">
        <fgColor theme="7" tint="0.59999389629810485"/>
        <bgColor indexed="64"/>
      </patternFill>
    </fill>
  </fills>
  <borders count="90">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dashed">
        <color theme="9" tint="-0.24994659260841701"/>
      </bottom>
      <diagonal/>
    </border>
    <border>
      <left/>
      <right style="medium">
        <color indexed="64"/>
      </right>
      <top/>
      <bottom style="dashed">
        <color theme="9" tint="-0.24994659260841701"/>
      </bottom>
      <diagonal/>
    </border>
    <border>
      <left style="medium">
        <color indexed="64"/>
      </left>
      <right/>
      <top style="dashed">
        <color theme="9" tint="-0.24994659260841701"/>
      </top>
      <bottom style="dashed">
        <color theme="9" tint="-0.24994659260841701"/>
      </bottom>
      <diagonal/>
    </border>
    <border>
      <left/>
      <right style="medium">
        <color indexed="64"/>
      </right>
      <top style="dashed">
        <color theme="9" tint="-0.24994659260841701"/>
      </top>
      <bottom style="dashed">
        <color theme="9" tint="-0.24994659260841701"/>
      </bottom>
      <diagonal/>
    </border>
    <border>
      <left style="medium">
        <color indexed="64"/>
      </left>
      <right style="dashed">
        <color theme="9" tint="-0.24994659260841701"/>
      </right>
      <top style="dashed">
        <color theme="9" tint="-0.24994659260841701"/>
      </top>
      <bottom/>
      <diagonal/>
    </border>
    <border>
      <left style="dashed">
        <color theme="9" tint="-0.24994659260841701"/>
      </left>
      <right style="medium">
        <color indexed="64"/>
      </right>
      <top style="dashed">
        <color theme="9" tint="-0.24994659260841701"/>
      </top>
      <bottom style="dashed">
        <color theme="9" tint="-0.24994659260841701"/>
      </bottom>
      <diagonal/>
    </border>
    <border>
      <left style="medium">
        <color indexed="64"/>
      </left>
      <right style="dashed">
        <color theme="9" tint="-0.24994659260841701"/>
      </right>
      <top/>
      <bottom style="dashed">
        <color theme="9" tint="-0.24994659260841701"/>
      </bottom>
      <diagonal/>
    </border>
    <border>
      <left style="medium">
        <color indexed="64"/>
      </left>
      <right style="dashed">
        <color theme="9" tint="-0.24994659260841701"/>
      </right>
      <top/>
      <bottom/>
      <diagonal/>
    </border>
    <border>
      <left style="medium">
        <color indexed="64"/>
      </left>
      <right style="dashed">
        <color theme="9" tint="-0.24994659260841701"/>
      </right>
      <top/>
      <bottom style="medium">
        <color indexed="64"/>
      </bottom>
      <diagonal/>
    </border>
    <border>
      <left style="dashed">
        <color theme="9" tint="-0.24994659260841701"/>
      </left>
      <right style="dashed">
        <color theme="9" tint="-0.24994659260841701"/>
      </right>
      <top/>
      <bottom style="medium">
        <color indexed="64"/>
      </bottom>
      <diagonal/>
    </border>
    <border>
      <left style="dashed">
        <color theme="9" tint="-0.24994659260841701"/>
      </left>
      <right style="dashed">
        <color theme="9" tint="-0.24994659260841701"/>
      </right>
      <top style="dashed">
        <color theme="9" tint="-0.24994659260841701"/>
      </top>
      <bottom style="medium">
        <color indexed="64"/>
      </bottom>
      <diagonal/>
    </border>
    <border>
      <left style="dashed">
        <color theme="9" tint="-0.24994659260841701"/>
      </left>
      <right style="medium">
        <color indexed="64"/>
      </right>
      <top style="dashed">
        <color theme="9" tint="-0.24994659260841701"/>
      </top>
      <bottom style="medium">
        <color indexed="64"/>
      </bottom>
      <diagonal/>
    </border>
  </borders>
  <cellStyleXfs count="6">
    <xf numFmtId="0" fontId="0" fillId="0" borderId="0"/>
    <xf numFmtId="9" fontId="15" fillId="0" borderId="0" applyFont="0" applyFill="0" applyBorder="0" applyAlignment="0" applyProtection="0"/>
    <xf numFmtId="0" fontId="48" fillId="0" borderId="0"/>
    <xf numFmtId="0" fontId="49" fillId="0" borderId="0"/>
    <xf numFmtId="0" fontId="5" fillId="0" borderId="0"/>
    <xf numFmtId="0" fontId="14" fillId="16" borderId="0" applyNumberFormat="0" applyBorder="0" applyAlignment="0" applyProtection="0"/>
  </cellStyleXfs>
  <cellXfs count="464">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47" xfId="2" applyFont="1" applyFill="1" applyBorder="1"/>
    <xf numFmtId="0" fontId="50" fillId="3" borderId="48" xfId="2" applyFont="1" applyFill="1" applyBorder="1"/>
    <xf numFmtId="0" fontId="50" fillId="3" borderId="49"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0" xfId="0" applyFont="1" applyFill="1" applyBorder="1" applyAlignment="1">
      <alignment horizontal="center" vertical="center" wrapText="1" readingOrder="1"/>
    </xf>
    <xf numFmtId="0" fontId="39" fillId="3" borderId="30" xfId="0" applyFont="1" applyFill="1" applyBorder="1" applyAlignment="1">
      <alignment horizontal="justify" vertical="center" wrapText="1" readingOrder="1"/>
    </xf>
    <xf numFmtId="9" fontId="38" fillId="3" borderId="39" xfId="0" applyNumberFormat="1" applyFont="1" applyFill="1" applyBorder="1" applyAlignment="1">
      <alignment horizontal="center" vertical="center" wrapText="1" readingOrder="1"/>
    </xf>
    <xf numFmtId="0" fontId="38" fillId="3" borderId="29" xfId="0" applyFont="1" applyFill="1" applyBorder="1" applyAlignment="1">
      <alignment horizontal="center" vertical="center" wrapText="1" readingOrder="1"/>
    </xf>
    <xf numFmtId="0" fontId="39" fillId="3" borderId="29" xfId="0" applyFont="1" applyFill="1" applyBorder="1" applyAlignment="1">
      <alignment horizontal="justify" vertical="center" wrapText="1" readingOrder="1"/>
    </xf>
    <xf numFmtId="9" fontId="38" fillId="3" borderId="34" xfId="0" applyNumberFormat="1" applyFont="1" applyFill="1" applyBorder="1" applyAlignment="1">
      <alignment horizontal="center" vertical="center" wrapText="1" readingOrder="1"/>
    </xf>
    <xf numFmtId="0" fontId="39" fillId="3" borderId="34" xfId="0" applyFont="1" applyFill="1" applyBorder="1" applyAlignment="1">
      <alignment horizontal="center" vertical="center" wrapText="1" readingOrder="1"/>
    </xf>
    <xf numFmtId="0" fontId="38" fillId="3" borderId="36" xfId="0" applyFont="1" applyFill="1" applyBorder="1" applyAlignment="1">
      <alignment horizontal="center" vertical="center" wrapText="1" readingOrder="1"/>
    </xf>
    <xf numFmtId="0" fontId="39" fillId="3" borderId="36" xfId="0" applyFont="1" applyFill="1" applyBorder="1" applyAlignment="1">
      <alignment horizontal="justify" vertical="center" wrapText="1" readingOrder="1"/>
    </xf>
    <xf numFmtId="0" fontId="39" fillId="3" borderId="37" xfId="0" applyFont="1" applyFill="1" applyBorder="1" applyAlignment="1">
      <alignment horizontal="center" vertical="center" wrapText="1" readingOrder="1"/>
    </xf>
    <xf numFmtId="0" fontId="47" fillId="3" borderId="0" xfId="0" applyFont="1" applyFill="1"/>
    <xf numFmtId="0" fontId="38" fillId="15" borderId="41" xfId="0" applyFont="1" applyFill="1" applyBorder="1" applyAlignment="1">
      <alignment horizontal="center" vertical="center" wrapText="1" readingOrder="1"/>
    </xf>
    <xf numFmtId="0" fontId="38" fillId="15" borderId="42"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59" fillId="17" borderId="29" xfId="5" applyFont="1" applyFill="1" applyBorder="1" applyAlignment="1">
      <alignment horizontal="center" vertical="center" wrapText="1"/>
    </xf>
    <xf numFmtId="0" fontId="59" fillId="17" borderId="73" xfId="5" applyFont="1" applyFill="1" applyBorder="1" applyAlignment="1">
      <alignment vertical="center" wrapText="1"/>
    </xf>
    <xf numFmtId="0" fontId="60" fillId="3" borderId="29" xfId="0" applyFont="1" applyFill="1" applyBorder="1" applyAlignment="1">
      <alignment horizontal="left" vertical="center" wrapText="1"/>
    </xf>
    <xf numFmtId="0" fontId="0" fillId="0" borderId="0" xfId="0" applyAlignment="1">
      <alignment horizontal="left"/>
    </xf>
    <xf numFmtId="0" fontId="0" fillId="0" borderId="0" xfId="0" applyAlignment="1">
      <alignment horizontal="left" indent="1"/>
    </xf>
    <xf numFmtId="0" fontId="63" fillId="0" borderId="0" xfId="0" applyFont="1"/>
    <xf numFmtId="0" fontId="60" fillId="18" borderId="72" xfId="0" applyFont="1" applyFill="1" applyBorder="1" applyAlignment="1">
      <alignment horizontal="left" vertical="center" wrapText="1"/>
    </xf>
    <xf numFmtId="0" fontId="55" fillId="3" borderId="67" xfId="0" applyFont="1" applyFill="1" applyBorder="1" applyAlignment="1">
      <alignment horizontal="left" vertical="center" wrapText="1"/>
    </xf>
    <xf numFmtId="0" fontId="55" fillId="3" borderId="68" xfId="0" applyFont="1" applyFill="1" applyBorder="1" applyAlignment="1">
      <alignment horizontal="left" vertical="center" wrapText="1"/>
    </xf>
    <xf numFmtId="164" fontId="1" fillId="0" borderId="2" xfId="1" applyNumberFormat="1" applyFont="1" applyFill="1" applyBorder="1" applyAlignment="1">
      <alignment horizontal="center" vertical="top"/>
    </xf>
    <xf numFmtId="0" fontId="64" fillId="19" borderId="75" xfId="4" applyFont="1" applyFill="1" applyBorder="1" applyAlignment="1">
      <alignment horizontal="left" vertical="top" wrapText="1"/>
    </xf>
    <xf numFmtId="0" fontId="64" fillId="20" borderId="76" xfId="4" applyFont="1" applyFill="1" applyBorder="1" applyAlignment="1">
      <alignment horizontal="left" vertical="top" wrapText="1"/>
    </xf>
    <xf numFmtId="0" fontId="64" fillId="21" borderId="76" xfId="4" applyFont="1" applyFill="1" applyBorder="1" applyAlignment="1">
      <alignment horizontal="left" vertical="top" wrapText="1"/>
    </xf>
    <xf numFmtId="0" fontId="0" fillId="0" borderId="76" xfId="0" applyBorder="1" applyAlignment="1">
      <alignment horizontal="left" vertical="top"/>
    </xf>
    <xf numFmtId="0" fontId="64" fillId="3" borderId="76" xfId="4" applyFont="1" applyFill="1" applyBorder="1" applyAlignment="1">
      <alignment horizontal="left" vertical="top" wrapText="1"/>
    </xf>
    <xf numFmtId="0" fontId="64" fillId="0" borderId="76" xfId="4" applyFont="1" applyBorder="1" applyAlignment="1">
      <alignment horizontal="left" vertical="top"/>
    </xf>
    <xf numFmtId="0" fontId="64" fillId="19" borderId="76" xfId="4" applyFont="1" applyFill="1" applyBorder="1" applyAlignment="1">
      <alignment horizontal="left" vertical="top" wrapText="1"/>
    </xf>
    <xf numFmtId="0" fontId="64" fillId="0" borderId="77" xfId="4" applyFont="1" applyBorder="1"/>
    <xf numFmtId="0" fontId="65" fillId="3" borderId="75" xfId="0" applyFont="1" applyFill="1" applyBorder="1" applyAlignment="1">
      <alignment vertical="top" wrapText="1"/>
    </xf>
    <xf numFmtId="0" fontId="65" fillId="3" borderId="76" xfId="0" applyFont="1" applyFill="1" applyBorder="1" applyAlignment="1">
      <alignment vertical="top" wrapText="1"/>
    </xf>
    <xf numFmtId="0" fontId="65" fillId="3" borderId="77" xfId="0" applyFont="1" applyFill="1" applyBorder="1" applyAlignment="1">
      <alignment vertical="top" wrapText="1"/>
    </xf>
    <xf numFmtId="0" fontId="4" fillId="22" borderId="2" xfId="0" applyFont="1" applyFill="1" applyBorder="1" applyAlignment="1">
      <alignment horizontal="center" vertical="center" textRotation="90"/>
    </xf>
    <xf numFmtId="14" fontId="1" fillId="0" borderId="2" xfId="0" applyNumberFormat="1" applyFont="1" applyBorder="1" applyAlignment="1" applyProtection="1">
      <alignment horizontal="center" vertical="top" wrapText="1"/>
      <protection locked="0"/>
    </xf>
    <xf numFmtId="0" fontId="1" fillId="0" borderId="5" xfId="0" applyFont="1" applyBorder="1" applyAlignment="1" applyProtection="1">
      <alignment horizontal="center" vertical="top"/>
      <protection locked="0"/>
    </xf>
    <xf numFmtId="0" fontId="1" fillId="0" borderId="5" xfId="0" applyFont="1" applyBorder="1" applyAlignment="1">
      <alignment horizontal="center" vertical="top"/>
    </xf>
    <xf numFmtId="0" fontId="6" fillId="0" borderId="5" xfId="0" applyFont="1" applyBorder="1" applyAlignment="1" applyProtection="1">
      <alignment horizontal="justify" vertical="top" wrapText="1"/>
      <protection locked="0"/>
    </xf>
    <xf numFmtId="0" fontId="1" fillId="0" borderId="5" xfId="0" applyFont="1" applyBorder="1" applyAlignment="1" applyProtection="1">
      <alignment horizontal="center" vertical="top"/>
      <protection hidden="1"/>
    </xf>
    <xf numFmtId="0" fontId="1" fillId="0" borderId="5" xfId="0" applyFont="1" applyBorder="1" applyAlignment="1" applyProtection="1">
      <alignment horizontal="center" vertical="top" textRotation="90"/>
      <protection locked="0"/>
    </xf>
    <xf numFmtId="9" fontId="1" fillId="0" borderId="5" xfId="0" applyNumberFormat="1" applyFont="1" applyBorder="1" applyAlignment="1" applyProtection="1">
      <alignment horizontal="center" vertical="top"/>
      <protection hidden="1"/>
    </xf>
    <xf numFmtId="164" fontId="1" fillId="0" borderId="5" xfId="1" applyNumberFormat="1" applyFont="1" applyBorder="1" applyAlignment="1">
      <alignment horizontal="center" vertical="top"/>
    </xf>
    <xf numFmtId="0" fontId="4" fillId="0" borderId="5" xfId="0" applyFont="1" applyBorder="1" applyAlignment="1" applyProtection="1">
      <alignment horizontal="center" vertical="top" textRotation="90" wrapText="1"/>
      <protection hidden="1"/>
    </xf>
    <xf numFmtId="9" fontId="1" fillId="0" borderId="8" xfId="0" applyNumberFormat="1" applyFont="1" applyBorder="1" applyAlignment="1" applyProtection="1">
      <alignment horizontal="center" vertical="top"/>
      <protection hidden="1"/>
    </xf>
    <xf numFmtId="0" fontId="4" fillId="0" borderId="5" xfId="0" applyFont="1" applyBorder="1" applyAlignment="1" applyProtection="1">
      <alignment horizontal="center" vertical="top" textRotation="90"/>
      <protection hidden="1"/>
    </xf>
    <xf numFmtId="0" fontId="1" fillId="0" borderId="8" xfId="0" applyFont="1" applyBorder="1" applyAlignment="1" applyProtection="1">
      <alignment horizontal="center" vertical="top" textRotation="90"/>
      <protection locked="0"/>
    </xf>
    <xf numFmtId="14" fontId="1" fillId="0" borderId="5" xfId="0" applyNumberFormat="1" applyFont="1" applyBorder="1" applyAlignment="1" applyProtection="1">
      <alignment horizontal="center" vertical="top"/>
      <protection locked="0"/>
    </xf>
    <xf numFmtId="0" fontId="1" fillId="3" borderId="14" xfId="0" applyFont="1" applyFill="1" applyBorder="1" applyAlignment="1">
      <alignment horizontal="center" vertical="center"/>
    </xf>
    <xf numFmtId="0" fontId="1" fillId="3" borderId="0" xfId="0" applyFont="1" applyFill="1" applyAlignment="1">
      <alignment horizontal="left" vertical="center"/>
    </xf>
    <xf numFmtId="0" fontId="1" fillId="3" borderId="0" xfId="0" applyFont="1" applyFill="1" applyAlignment="1">
      <alignment horizontal="center" vertical="center"/>
    </xf>
    <xf numFmtId="0" fontId="1" fillId="3" borderId="0" xfId="0" applyFont="1" applyFill="1" applyAlignment="1">
      <alignment horizontal="center"/>
    </xf>
    <xf numFmtId="0" fontId="1" fillId="3" borderId="15" xfId="0" applyFont="1" applyFill="1" applyBorder="1"/>
    <xf numFmtId="0" fontId="1" fillId="0" borderId="83" xfId="0" applyFont="1" applyBorder="1" applyAlignment="1" applyProtection="1">
      <alignment horizontal="center" vertical="top"/>
      <protection locked="0"/>
    </xf>
    <xf numFmtId="0" fontId="1" fillId="0" borderId="87" xfId="0" applyFont="1" applyBorder="1" applyAlignment="1" applyProtection="1">
      <alignment horizontal="center" vertical="top" wrapText="1"/>
      <protection locked="0"/>
    </xf>
    <xf numFmtId="0" fontId="1" fillId="0" borderId="88" xfId="0" applyFont="1" applyBorder="1" applyAlignment="1">
      <alignment horizontal="center" vertical="top"/>
    </xf>
    <xf numFmtId="0" fontId="6" fillId="0" borderId="88" xfId="0" applyFont="1" applyBorder="1" applyAlignment="1" applyProtection="1">
      <alignment horizontal="justify" vertical="top" wrapText="1"/>
      <protection locked="0"/>
    </xf>
    <xf numFmtId="0" fontId="1" fillId="0" borderId="88" xfId="0" applyFont="1" applyBorder="1" applyAlignment="1" applyProtection="1">
      <alignment horizontal="center" vertical="top"/>
      <protection hidden="1"/>
    </xf>
    <xf numFmtId="0" fontId="1" fillId="0" borderId="88" xfId="0" applyFont="1" applyBorder="1" applyAlignment="1" applyProtection="1">
      <alignment horizontal="center" vertical="top" textRotation="90"/>
      <protection locked="0"/>
    </xf>
    <xf numFmtId="9" fontId="1" fillId="0" borderId="88" xfId="0" applyNumberFormat="1" applyFont="1" applyBorder="1" applyAlignment="1" applyProtection="1">
      <alignment horizontal="center" vertical="top"/>
      <protection hidden="1"/>
    </xf>
    <xf numFmtId="164" fontId="1" fillId="0" borderId="88" xfId="1" applyNumberFormat="1" applyFont="1" applyBorder="1" applyAlignment="1">
      <alignment horizontal="center" vertical="top"/>
    </xf>
    <xf numFmtId="0" fontId="4" fillId="0" borderId="88" xfId="0" applyFont="1" applyBorder="1" applyAlignment="1" applyProtection="1">
      <alignment horizontal="center" vertical="top" textRotation="90" wrapText="1"/>
      <protection hidden="1"/>
    </xf>
    <xf numFmtId="0" fontId="4" fillId="0" borderId="88" xfId="0" applyFont="1" applyBorder="1" applyAlignment="1" applyProtection="1">
      <alignment horizontal="center" vertical="top" textRotation="90"/>
      <protection hidden="1"/>
    </xf>
    <xf numFmtId="0" fontId="1" fillId="0" borderId="88" xfId="0" applyFont="1" applyBorder="1" applyAlignment="1" applyProtection="1">
      <alignment horizontal="center" vertical="top" wrapText="1"/>
      <protection locked="0"/>
    </xf>
    <xf numFmtId="0" fontId="1" fillId="0" borderId="88" xfId="0" applyFont="1" applyBorder="1" applyAlignment="1" applyProtection="1">
      <alignment horizontal="center" vertical="top"/>
      <protection locked="0"/>
    </xf>
    <xf numFmtId="14" fontId="1" fillId="0" borderId="88" xfId="0" applyNumberFormat="1" applyFont="1" applyBorder="1" applyAlignment="1" applyProtection="1">
      <alignment horizontal="center" vertical="top"/>
      <protection locked="0"/>
    </xf>
    <xf numFmtId="0" fontId="1" fillId="0" borderId="89" xfId="0" applyFont="1" applyBorder="1" applyAlignment="1" applyProtection="1">
      <alignment horizontal="center" vertical="top"/>
      <protection locked="0"/>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7" xfId="0" applyFont="1" applyFill="1" applyBorder="1" applyAlignment="1">
      <alignment horizontal="left" vertical="center" wrapText="1"/>
    </xf>
    <xf numFmtId="0" fontId="55" fillId="3" borderId="68" xfId="0" applyFont="1" applyFill="1" applyBorder="1" applyAlignment="1">
      <alignment horizontal="left" vertical="center" wrapText="1"/>
    </xf>
    <xf numFmtId="0" fontId="55" fillId="3" borderId="54" xfId="3" applyFont="1" applyFill="1" applyBorder="1" applyAlignment="1">
      <alignment horizontal="left" vertical="top" wrapText="1" readingOrder="1"/>
    </xf>
    <xf numFmtId="0" fontId="55" fillId="3" borderId="55" xfId="3" applyFont="1" applyFill="1" applyBorder="1" applyAlignment="1">
      <alignment horizontal="left" vertical="top" wrapText="1" readingOrder="1"/>
    </xf>
    <xf numFmtId="0" fontId="56" fillId="3" borderId="56" xfId="2" applyFont="1" applyFill="1" applyBorder="1" applyAlignment="1">
      <alignment horizontal="justify" vertical="center" wrapText="1"/>
    </xf>
    <xf numFmtId="0" fontId="56" fillId="3" borderId="57" xfId="2" applyFont="1" applyFill="1" applyBorder="1" applyAlignment="1">
      <alignment horizontal="justify" vertical="center" wrapText="1"/>
    </xf>
    <xf numFmtId="0" fontId="55" fillId="3" borderId="58" xfId="0" applyFont="1" applyFill="1" applyBorder="1" applyAlignment="1">
      <alignment horizontal="left" vertical="center" wrapText="1"/>
    </xf>
    <xf numFmtId="0" fontId="55" fillId="3" borderId="59" xfId="0" applyFont="1" applyFill="1" applyBorder="1" applyAlignment="1">
      <alignment horizontal="left"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69" xfId="0" applyFont="1" applyFill="1" applyBorder="1" applyAlignment="1">
      <alignment horizontal="left" vertical="center" wrapText="1"/>
    </xf>
    <xf numFmtId="0" fontId="55" fillId="3" borderId="70" xfId="0" applyFont="1" applyFill="1" applyBorder="1" applyAlignment="1">
      <alignment horizontal="left" vertical="center" wrapText="1"/>
    </xf>
    <xf numFmtId="0" fontId="56" fillId="3" borderId="62" xfId="0" applyFont="1" applyFill="1" applyBorder="1" applyAlignment="1">
      <alignment horizontal="justify" vertical="center" wrapText="1"/>
    </xf>
    <xf numFmtId="0" fontId="56" fillId="3" borderId="63" xfId="0" applyFont="1" applyFill="1" applyBorder="1" applyAlignment="1">
      <alignment horizontal="justify" vertical="center" wrapText="1"/>
    </xf>
    <xf numFmtId="0" fontId="51" fillId="14" borderId="44" xfId="2" applyFont="1" applyFill="1" applyBorder="1" applyAlignment="1">
      <alignment horizontal="center" vertical="center" wrapText="1"/>
    </xf>
    <xf numFmtId="0" fontId="51" fillId="14" borderId="45" xfId="2" applyFont="1" applyFill="1" applyBorder="1" applyAlignment="1">
      <alignment horizontal="center" vertical="center" wrapText="1"/>
    </xf>
    <xf numFmtId="0" fontId="51" fillId="14" borderId="46"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4" xfId="2" quotePrefix="1" applyFont="1" applyBorder="1" applyAlignment="1">
      <alignment horizontal="left" vertical="center" wrapText="1"/>
    </xf>
    <xf numFmtId="0" fontId="50" fillId="0" borderId="65" xfId="2" quotePrefix="1" applyFont="1" applyBorder="1" applyAlignment="1">
      <alignment horizontal="left" vertical="center" wrapText="1"/>
    </xf>
    <xf numFmtId="0" fontId="50" fillId="0" borderId="66" xfId="2" quotePrefix="1" applyFont="1" applyBorder="1" applyAlignment="1">
      <alignment horizontal="left" vertical="center" wrapText="1"/>
    </xf>
    <xf numFmtId="0" fontId="52" fillId="3" borderId="47" xfId="2" quotePrefix="1" applyFont="1" applyFill="1" applyBorder="1" applyAlignment="1">
      <alignment horizontal="left" vertical="top" wrapText="1"/>
    </xf>
    <xf numFmtId="0" fontId="53" fillId="3" borderId="48" xfId="2" quotePrefix="1" applyFont="1" applyFill="1" applyBorder="1" applyAlignment="1">
      <alignment horizontal="left" vertical="top" wrapText="1"/>
    </xf>
    <xf numFmtId="0" fontId="53" fillId="3" borderId="49"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0" xfId="3" applyFont="1" applyFill="1" applyBorder="1" applyAlignment="1">
      <alignment horizontal="center" vertical="center" wrapText="1"/>
    </xf>
    <xf numFmtId="0" fontId="55" fillId="14" borderId="51" xfId="3" applyFont="1" applyFill="1" applyBorder="1" applyAlignment="1">
      <alignment horizontal="center" vertical="center" wrapText="1"/>
    </xf>
    <xf numFmtId="0" fontId="55" fillId="14" borderId="52" xfId="2" applyFont="1" applyFill="1" applyBorder="1" applyAlignment="1">
      <alignment horizontal="center" vertical="center"/>
    </xf>
    <xf numFmtId="0" fontId="55" fillId="14" borderId="53" xfId="2" applyFont="1" applyFill="1" applyBorder="1" applyAlignment="1">
      <alignment horizontal="center" vertical="center"/>
    </xf>
    <xf numFmtId="0" fontId="2" fillId="3" borderId="64" xfId="2" quotePrefix="1" applyFont="1" applyFill="1" applyBorder="1" applyAlignment="1">
      <alignment horizontal="justify" vertical="center" wrapText="1"/>
    </xf>
    <xf numFmtId="0" fontId="2" fillId="3" borderId="65" xfId="2" quotePrefix="1" applyFont="1" applyFill="1" applyBorder="1" applyAlignment="1">
      <alignment horizontal="justify" vertical="center" wrapText="1"/>
    </xf>
    <xf numFmtId="0" fontId="2" fillId="3" borderId="66" xfId="2" quotePrefix="1" applyFont="1" applyFill="1" applyBorder="1" applyAlignment="1">
      <alignment horizontal="justify" vertical="center" wrapText="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87" xfId="0" applyFont="1" applyBorder="1" applyAlignment="1" applyProtection="1">
      <alignment horizontal="center" vertical="top" wrapText="1"/>
      <protection locked="0"/>
    </xf>
    <xf numFmtId="0" fontId="1" fillId="0" borderId="0" xfId="0" applyFont="1" applyAlignment="1">
      <alignment horizontal="center" vertical="center"/>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1" fillId="3" borderId="0" xfId="0" applyFont="1" applyFill="1" applyAlignment="1">
      <alignment horizontal="left" vertical="center"/>
    </xf>
    <xf numFmtId="0" fontId="26" fillId="22" borderId="12" xfId="0" applyFont="1" applyFill="1" applyBorder="1" applyAlignment="1">
      <alignment horizontal="center" vertical="center"/>
    </xf>
    <xf numFmtId="0" fontId="26" fillId="22" borderId="19" xfId="0" applyFont="1" applyFill="1" applyBorder="1" applyAlignment="1">
      <alignment horizontal="center" vertical="center"/>
    </xf>
    <xf numFmtId="0" fontId="26" fillId="22" borderId="13" xfId="0" applyFont="1" applyFill="1" applyBorder="1" applyAlignment="1">
      <alignment horizontal="center" vertical="center"/>
    </xf>
    <xf numFmtId="0" fontId="26" fillId="22" borderId="78" xfId="0" applyFont="1" applyFill="1" applyBorder="1" applyAlignment="1">
      <alignment horizontal="center" vertical="center"/>
    </xf>
    <xf numFmtId="0" fontId="26" fillId="22" borderId="28" xfId="0" applyFont="1" applyFill="1" applyBorder="1" applyAlignment="1">
      <alignment horizontal="center" vertical="center"/>
    </xf>
    <xf numFmtId="0" fontId="26" fillId="22" borderId="79" xfId="0" applyFont="1" applyFill="1" applyBorder="1" applyAlignment="1">
      <alignment horizontal="center" vertical="center"/>
    </xf>
    <xf numFmtId="0" fontId="25" fillId="22" borderId="80" xfId="0" applyFont="1" applyFill="1" applyBorder="1" applyAlignment="1">
      <alignment horizontal="center" vertical="center"/>
    </xf>
    <xf numFmtId="0" fontId="25" fillId="22" borderId="10" xfId="0" applyFont="1" applyFill="1" applyBorder="1" applyAlignment="1">
      <alignment horizontal="center" vertical="center"/>
    </xf>
    <xf numFmtId="0" fontId="25" fillId="22" borderId="7" xfId="0" applyFont="1" applyFill="1" applyBorder="1" applyAlignment="1">
      <alignment horizontal="center" vertical="center"/>
    </xf>
    <xf numFmtId="0" fontId="66" fillId="22" borderId="6" xfId="0" applyFont="1" applyFill="1" applyBorder="1" applyAlignment="1">
      <alignment horizontal="center" vertical="center"/>
    </xf>
    <xf numFmtId="0" fontId="66" fillId="22" borderId="10" xfId="0" applyFont="1" applyFill="1" applyBorder="1" applyAlignment="1">
      <alignment horizontal="center" vertical="center"/>
    </xf>
    <xf numFmtId="0" fontId="66" fillId="22" borderId="7" xfId="0" applyFont="1" applyFill="1" applyBorder="1" applyAlignment="1">
      <alignment horizontal="center" vertical="center"/>
    </xf>
    <xf numFmtId="0" fontId="66" fillId="22" borderId="81" xfId="0" applyFont="1" applyFill="1" applyBorder="1" applyAlignment="1">
      <alignment horizontal="center" vertical="center"/>
    </xf>
    <xf numFmtId="0" fontId="4" fillId="22" borderId="2" xfId="0" applyFont="1" applyFill="1" applyBorder="1" applyAlignment="1">
      <alignment horizontal="center" vertical="center" wrapText="1"/>
    </xf>
    <xf numFmtId="0" fontId="4" fillId="22" borderId="83" xfId="0" applyFont="1" applyFill="1" applyBorder="1" applyAlignment="1">
      <alignment horizontal="center" vertical="center" wrapText="1"/>
    </xf>
    <xf numFmtId="0" fontId="27" fillId="22" borderId="82" xfId="0" applyFont="1" applyFill="1" applyBorder="1" applyAlignment="1">
      <alignment horizontal="center" vertical="center" textRotation="90"/>
    </xf>
    <xf numFmtId="0" fontId="27" fillId="22" borderId="84" xfId="0" applyFont="1" applyFill="1" applyBorder="1" applyAlignment="1">
      <alignment horizontal="center" vertical="center" textRotation="90"/>
    </xf>
    <xf numFmtId="0" fontId="4" fillId="22" borderId="4" xfId="0" applyFont="1" applyFill="1" applyBorder="1" applyAlignment="1">
      <alignment horizontal="center" vertical="center" wrapText="1"/>
    </xf>
    <xf numFmtId="0" fontId="4" fillId="22" borderId="5" xfId="0" applyFont="1" applyFill="1" applyBorder="1" applyAlignment="1">
      <alignment horizontal="center" vertical="center" wrapText="1"/>
    </xf>
    <xf numFmtId="0" fontId="4" fillId="22" borderId="5" xfId="0" applyFont="1" applyFill="1" applyBorder="1" applyAlignment="1">
      <alignment horizontal="center" vertical="center"/>
    </xf>
    <xf numFmtId="0" fontId="4" fillId="22" borderId="2" xfId="0" applyFont="1" applyFill="1" applyBorder="1" applyAlignment="1">
      <alignment horizontal="center" vertical="center"/>
    </xf>
    <xf numFmtId="0" fontId="4" fillId="22" borderId="4" xfId="0" applyFont="1" applyFill="1" applyBorder="1" applyAlignment="1">
      <alignment horizontal="center" vertical="center" textRotation="90" wrapText="1"/>
    </xf>
    <xf numFmtId="0" fontId="4" fillId="2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2" borderId="2" xfId="0" applyFont="1" applyFill="1" applyBorder="1" applyAlignment="1">
      <alignment horizontal="center" vertical="center" textRotation="90" wrapText="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2" fillId="0" borderId="87" xfId="0" applyFont="1" applyBorder="1" applyAlignment="1" applyProtection="1">
      <alignment horizontal="center" vertical="top" wrapText="1"/>
      <protection locked="0"/>
    </xf>
    <xf numFmtId="0" fontId="1" fillId="0" borderId="0" xfId="0" applyFont="1"/>
    <xf numFmtId="0" fontId="1" fillId="0" borderId="0" xfId="0" applyFont="1" applyAlignment="1">
      <alignment horizontal="center"/>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87" xfId="0" applyNumberFormat="1" applyFont="1" applyBorder="1" applyAlignment="1" applyProtection="1">
      <alignment horizontal="center" vertical="top" wrapText="1"/>
      <protection hidden="1"/>
    </xf>
    <xf numFmtId="0" fontId="4" fillId="0" borderId="87" xfId="0" applyFont="1" applyBorder="1" applyAlignment="1" applyProtection="1">
      <alignment horizontal="center" vertical="top"/>
      <protection hidden="1"/>
    </xf>
    <xf numFmtId="0" fontId="1" fillId="0" borderId="82" xfId="0" applyFont="1" applyBorder="1" applyAlignment="1">
      <alignment horizontal="center" vertical="top"/>
    </xf>
    <xf numFmtId="0" fontId="1" fillId="0" borderId="85" xfId="0" applyFont="1" applyBorder="1" applyAlignment="1">
      <alignment horizontal="center" vertical="top"/>
    </xf>
    <xf numFmtId="0" fontId="1" fillId="0" borderId="86" xfId="0" applyFont="1" applyBorder="1" applyAlignment="1">
      <alignment horizontal="center" vertical="top"/>
    </xf>
    <xf numFmtId="0" fontId="1" fillId="0" borderId="87" xfId="0" applyFont="1" applyBorder="1" applyAlignment="1" applyProtection="1">
      <alignment horizontal="center" vertical="top"/>
      <protection locked="0"/>
    </xf>
    <xf numFmtId="0" fontId="4" fillId="0" borderId="87" xfId="0" applyFont="1" applyBorder="1" applyAlignment="1" applyProtection="1">
      <alignment horizontal="center" vertical="top" wrapText="1"/>
      <protection hidden="1"/>
    </xf>
    <xf numFmtId="9" fontId="1" fillId="0" borderId="87" xfId="0" applyNumberFormat="1" applyFont="1" applyBorder="1" applyAlignment="1" applyProtection="1">
      <alignment horizontal="center" vertical="top" wrapText="1"/>
      <protection locked="0"/>
    </xf>
    <xf numFmtId="0" fontId="1" fillId="0" borderId="84" xfId="0" applyFont="1" applyBorder="1" applyAlignment="1">
      <alignment horizontal="center" vertical="top"/>
    </xf>
    <xf numFmtId="0" fontId="4" fillId="22" borderId="8" xfId="0" applyFont="1" applyFill="1" applyBorder="1" applyAlignment="1">
      <alignment horizontal="center" vertical="center" wrapText="1"/>
    </xf>
    <xf numFmtId="0" fontId="4" fillId="22" borderId="9" xfId="0" applyFont="1" applyFill="1" applyBorder="1" applyAlignment="1">
      <alignment horizontal="center" vertical="center"/>
    </xf>
    <xf numFmtId="0" fontId="4" fillId="22" borderId="3" xfId="0" applyFont="1" applyFill="1" applyBorder="1" applyAlignment="1">
      <alignment horizontal="center" vertical="center"/>
    </xf>
    <xf numFmtId="0" fontId="4" fillId="22" borderId="9" xfId="0" applyFont="1" applyFill="1" applyBorder="1" applyAlignment="1">
      <alignment horizontal="center" vertical="center" wrapText="1"/>
    </xf>
    <xf numFmtId="0" fontId="8" fillId="3" borderId="6"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protection locked="0"/>
    </xf>
    <xf numFmtId="0" fontId="8" fillId="3" borderId="7" xfId="0" applyFont="1" applyFill="1" applyBorder="1" applyAlignment="1" applyProtection="1">
      <alignment horizontal="center" vertical="center"/>
      <protection locked="0"/>
    </xf>
    <xf numFmtId="0" fontId="8" fillId="3" borderId="6" xfId="0" applyFont="1" applyFill="1" applyBorder="1" applyAlignment="1" applyProtection="1">
      <alignment horizontal="left" vertical="center"/>
      <protection locked="0"/>
    </xf>
    <xf numFmtId="0" fontId="25" fillId="22" borderId="80" xfId="0" applyFont="1" applyFill="1" applyBorder="1" applyAlignment="1">
      <alignment horizontal="left" vertical="center"/>
    </xf>
    <xf numFmtId="0" fontId="25" fillId="22" borderId="10" xfId="0" applyFont="1" applyFill="1" applyBorder="1" applyAlignment="1">
      <alignment horizontal="left" vertical="center"/>
    </xf>
    <xf numFmtId="0" fontId="25" fillId="22" borderId="7" xfId="0" applyFont="1" applyFill="1" applyBorder="1" applyAlignment="1">
      <alignment horizontal="left" vertical="center"/>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1" xfId="0" applyFont="1" applyFill="1" applyBorder="1" applyAlignment="1">
      <alignment horizontal="center" vertical="center" wrapText="1" readingOrder="1"/>
    </xf>
    <xf numFmtId="0" fontId="41" fillId="15" borderId="32" xfId="0" applyFont="1" applyFill="1" applyBorder="1" applyAlignment="1">
      <alignment horizontal="center" vertical="center" wrapText="1" readingOrder="1"/>
    </xf>
    <xf numFmtId="0" fontId="41" fillId="15" borderId="43"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0" xfId="0" applyFont="1" applyFill="1" applyBorder="1" applyAlignment="1">
      <alignment horizontal="center" vertical="center" wrapText="1" readingOrder="1"/>
    </xf>
    <xf numFmtId="0" fontId="38" fillId="15" borderId="41" xfId="0" applyFont="1" applyFill="1" applyBorder="1" applyAlignment="1">
      <alignment horizontal="center" vertical="center" wrapText="1" readingOrder="1"/>
    </xf>
    <xf numFmtId="0" fontId="38" fillId="3" borderId="38"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0" xfId="0" applyFont="1" applyFill="1" applyBorder="1" applyAlignment="1">
      <alignment horizontal="center" vertical="center" wrapText="1" readingOrder="1"/>
    </xf>
    <xf numFmtId="0" fontId="38" fillId="3" borderId="29" xfId="0" applyFont="1" applyFill="1" applyBorder="1" applyAlignment="1">
      <alignment horizontal="center" vertical="center" wrapText="1" readingOrder="1"/>
    </xf>
    <xf numFmtId="0" fontId="38" fillId="3" borderId="35" xfId="0" applyFont="1" applyFill="1" applyBorder="1" applyAlignment="1">
      <alignment horizontal="center" vertical="center" wrapText="1" readingOrder="1"/>
    </xf>
    <xf numFmtId="0" fontId="38" fillId="3" borderId="36" xfId="0" applyFont="1" applyFill="1" applyBorder="1" applyAlignment="1">
      <alignment horizontal="center" vertical="center" wrapText="1" readingOrder="1"/>
    </xf>
    <xf numFmtId="0" fontId="59" fillId="17" borderId="73" xfId="5" applyFont="1" applyFill="1" applyBorder="1" applyAlignment="1">
      <alignment horizontal="center" vertical="center" wrapText="1"/>
    </xf>
    <xf numFmtId="0" fontId="59" fillId="17" borderId="74" xfId="5" applyFont="1" applyFill="1" applyBorder="1" applyAlignment="1">
      <alignment horizontal="center" vertical="center" wrapText="1"/>
    </xf>
    <xf numFmtId="0" fontId="60" fillId="3" borderId="71" xfId="0" applyFont="1" applyFill="1" applyBorder="1" applyAlignment="1">
      <alignment horizontal="center" vertical="center" wrapText="1"/>
    </xf>
    <xf numFmtId="0" fontId="60" fillId="3" borderId="72" xfId="0" applyFont="1" applyFill="1" applyBorder="1" applyAlignment="1">
      <alignment horizontal="center" vertical="center" wrapText="1"/>
    </xf>
    <xf numFmtId="0" fontId="60" fillId="3" borderId="30" xfId="0" applyFont="1" applyFill="1" applyBorder="1" applyAlignment="1">
      <alignment horizontal="center" vertical="center" wrapText="1"/>
    </xf>
  </cellXfs>
  <cellStyles count="6">
    <cellStyle name="Énfasis6" xfId="5" builtinId="49"/>
    <cellStyle name="Normal" xfId="0" builtinId="0"/>
    <cellStyle name="Normal - Style1 2" xfId="2" xr:uid="{00000000-0005-0000-0000-000002000000}"/>
    <cellStyle name="Normal 2" xfId="4" xr:uid="{00000000-0005-0000-0000-000003000000}"/>
    <cellStyle name="Normal 2 2" xfId="3" xr:uid="{00000000-0005-0000-0000-000004000000}"/>
    <cellStyle name="Porcentaje" xfId="1" builtinId="5"/>
  </cellStyles>
  <dxfs count="112">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ont>
        <color rgb="FF9C0006"/>
      </font>
      <fill>
        <patternFill>
          <bgColor rgb="FFFFC7CE"/>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FFFF66"/>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Ing. Andru" refreshedDate="44719.797894097224" createdVersion="6" refreshedVersion="8"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Ing. Andru" refreshedDate="44719.820464814817" createdVersion="8" refreshedVersion="8" minRefreshableVersion="3" recordCount="7" xr:uid="{00000000-000A-0000-FFFF-FFFF01000000}">
  <cacheSource type="worksheet">
    <worksheetSource name="Tabla5"/>
  </cacheSource>
  <cacheFields count="2">
    <cacheField name="Criterios" numFmtId="0">
      <sharedItems count="4">
        <s v="***Riesgos de Seguridad de la Información"/>
        <s v="***Riesgos de Datos Personales"/>
        <s v="Riesgos de Datos Personales" u="1"/>
        <s v="Riesgos de Seguridad de la Información" u="1"/>
      </sharedItems>
    </cacheField>
    <cacheField name="Subcriterios" numFmtId="0">
      <sharedItems count="7">
        <s v="1. Posibilidad de pérdida de Confidencialidad"/>
        <s v="2. Posibilidad de pérdida de Integridad"/>
        <s v="3. Posibilidad de pérdida de Disponibilidad"/>
        <s v="1. Posibilidad de pérdida de confidencialidad, divulgación no autorizada o mal uso de la información de datos personales."/>
        <s v="2. Posibilidad de pérdida de integridad, alteración, o modificación de la Información de datos personales."/>
        <s v="3. Posibilidad de afectación de la disponibilidad de la plataforma tecnológica o aplicativos que gestionan datos personales."/>
        <s v="4. Posibilidad de sanciones por incumplimiento de las directrices o normativas frente al tratamiento de los datos personale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x v="0"/>
    <x v="0"/>
  </r>
  <r>
    <x v="0"/>
    <x v="1"/>
  </r>
  <r>
    <x v="0"/>
    <x v="2"/>
  </r>
  <r>
    <x v="1"/>
    <x v="3"/>
  </r>
  <r>
    <x v="1"/>
    <x v="4"/>
  </r>
  <r>
    <x v="1"/>
    <x v="5"/>
  </r>
  <r>
    <x v="1"/>
    <x v="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1000000}" name="TablaDinámica6"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D228:D238" firstHeaderRow="1" firstDataRow="1" firstDataCol="1"/>
  <pivotFields count="2">
    <pivotField axis="axisRow" showAll="0">
      <items count="5">
        <item m="1" x="2"/>
        <item m="1" x="3"/>
        <item x="0"/>
        <item x="1"/>
        <item t="default"/>
      </items>
    </pivotField>
    <pivotField axis="axisRow" showAll="0">
      <items count="8">
        <item x="0"/>
        <item x="3"/>
        <item x="1"/>
        <item x="4"/>
        <item x="5"/>
        <item x="2"/>
        <item x="6"/>
        <item t="default"/>
      </items>
    </pivotField>
  </pivotFields>
  <rowFields count="2">
    <field x="0"/>
    <field x="1"/>
  </rowFields>
  <rowItems count="10">
    <i>
      <x v="2"/>
    </i>
    <i r="1">
      <x/>
    </i>
    <i r="1">
      <x v="2"/>
    </i>
    <i r="1">
      <x v="5"/>
    </i>
    <i>
      <x v="3"/>
    </i>
    <i r="1">
      <x v="1"/>
    </i>
    <i r="1">
      <x v="3"/>
    </i>
    <i r="1">
      <x v="4"/>
    </i>
    <i r="1">
      <x v="6"/>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0" applyNumberFormats="0" applyBorderFormats="0" applyFontFormats="0" applyPatternFormats="0" applyAlignmentFormats="0" applyWidthHeightFormats="1" dataCaption="Valores" updatedVersion="8"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111" dataDxfId="110">
  <autoFilter ref="B209:C219" xr:uid="{00000000-0009-0000-0100-000001000000}"/>
  <tableColumns count="2">
    <tableColumn id="1" xr3:uid="{00000000-0010-0000-0000-000001000000}" name="Criterios" dataDxfId="109"/>
    <tableColumn id="2" xr3:uid="{00000000-0010-0000-0000-000002000000}" name="Subcriterios" dataDxfId="10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a5" displayName="Tabla5" ref="B228:C235" totalsRowShown="0" dataDxfId="107">
  <autoFilter ref="B228:C235" xr:uid="{00000000-0009-0000-0100-000005000000}"/>
  <tableColumns count="2">
    <tableColumn id="1" xr3:uid="{00000000-0010-0000-0100-000001000000}" name="Criterios" dataDxfId="106"/>
    <tableColumn id="2" xr3:uid="{00000000-0010-0000-0100-000002000000}" name="Subcriterios" dataDxfId="105"/>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table" Target="../tables/table2.xml"/><Relationship Id="rId4" Type="http://schemas.openxmlformats.org/officeDocument/2006/relationships/table" Target="../tables/table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9"/>
  <sheetViews>
    <sheetView topLeftCell="A19" zoomScale="110" zoomScaleNormal="110" workbookViewId="0">
      <selection activeCell="G16" sqref="G16"/>
    </sheetView>
  </sheetViews>
  <sheetFormatPr baseColWidth="10" defaultColWidth="11.42578125" defaultRowHeight="15" x14ac:dyDescent="0.25"/>
  <cols>
    <col min="1" max="1" width="2.85546875" style="79" customWidth="1"/>
    <col min="2" max="3" width="24.5703125" style="79" customWidth="1"/>
    <col min="4" max="4" width="16" style="79" customWidth="1"/>
    <col min="5" max="5" width="24.5703125" style="79" customWidth="1"/>
    <col min="6" max="6" width="27.5703125" style="79" customWidth="1"/>
    <col min="7" max="8" width="24.5703125" style="79" customWidth="1"/>
    <col min="9" max="16384" width="11.42578125" style="79"/>
  </cols>
  <sheetData>
    <row r="1" spans="2:8" ht="15.75" thickBot="1" x14ac:dyDescent="0.3"/>
    <row r="2" spans="2:8" ht="18" x14ac:dyDescent="0.25">
      <c r="B2" s="207" t="s">
        <v>148</v>
      </c>
      <c r="C2" s="208"/>
      <c r="D2" s="208"/>
      <c r="E2" s="208"/>
      <c r="F2" s="208"/>
      <c r="G2" s="208"/>
      <c r="H2" s="209"/>
    </row>
    <row r="3" spans="2:8" x14ac:dyDescent="0.25">
      <c r="B3" s="80"/>
      <c r="C3" s="81"/>
      <c r="D3" s="81"/>
      <c r="E3" s="81"/>
      <c r="F3" s="81"/>
      <c r="G3" s="81"/>
      <c r="H3" s="82"/>
    </row>
    <row r="4" spans="2:8" ht="63" customHeight="1" x14ac:dyDescent="0.25">
      <c r="B4" s="210" t="s">
        <v>172</v>
      </c>
      <c r="C4" s="211"/>
      <c r="D4" s="211"/>
      <c r="E4" s="211"/>
      <c r="F4" s="211"/>
      <c r="G4" s="211"/>
      <c r="H4" s="212"/>
    </row>
    <row r="5" spans="2:8" ht="63" customHeight="1" x14ac:dyDescent="0.25">
      <c r="B5" s="213"/>
      <c r="C5" s="214"/>
      <c r="D5" s="214"/>
      <c r="E5" s="214"/>
      <c r="F5" s="214"/>
      <c r="G5" s="214"/>
      <c r="H5" s="215"/>
    </row>
    <row r="6" spans="2:8" ht="16.5" x14ac:dyDescent="0.25">
      <c r="B6" s="216" t="s">
        <v>146</v>
      </c>
      <c r="C6" s="217"/>
      <c r="D6" s="217"/>
      <c r="E6" s="217"/>
      <c r="F6" s="217"/>
      <c r="G6" s="217"/>
      <c r="H6" s="218"/>
    </row>
    <row r="7" spans="2:8" ht="95.25" customHeight="1" x14ac:dyDescent="0.25">
      <c r="B7" s="226" t="s">
        <v>150</v>
      </c>
      <c r="C7" s="227"/>
      <c r="D7" s="227"/>
      <c r="E7" s="227"/>
      <c r="F7" s="227"/>
      <c r="G7" s="227"/>
      <c r="H7" s="228"/>
    </row>
    <row r="8" spans="2:8" ht="16.5" x14ac:dyDescent="0.25">
      <c r="B8" s="116"/>
      <c r="C8" s="117"/>
      <c r="D8" s="117"/>
      <c r="E8" s="117"/>
      <c r="F8" s="117"/>
      <c r="G8" s="117"/>
      <c r="H8" s="118"/>
    </row>
    <row r="9" spans="2:8" ht="16.5" customHeight="1" x14ac:dyDescent="0.25">
      <c r="B9" s="219" t="s">
        <v>165</v>
      </c>
      <c r="C9" s="220"/>
      <c r="D9" s="220"/>
      <c r="E9" s="220"/>
      <c r="F9" s="220"/>
      <c r="G9" s="220"/>
      <c r="H9" s="221"/>
    </row>
    <row r="10" spans="2:8" ht="44.45" customHeight="1" x14ac:dyDescent="0.25">
      <c r="B10" s="219"/>
      <c r="C10" s="220"/>
      <c r="D10" s="220"/>
      <c r="E10" s="220"/>
      <c r="F10" s="220"/>
      <c r="G10" s="220"/>
      <c r="H10" s="221"/>
    </row>
    <row r="11" spans="2:8" ht="15.75" thickBot="1" x14ac:dyDescent="0.3">
      <c r="B11" s="105"/>
      <c r="C11" s="108"/>
      <c r="D11" s="113"/>
      <c r="E11" s="114"/>
      <c r="F11" s="114"/>
      <c r="G11" s="115"/>
      <c r="H11" s="109"/>
    </row>
    <row r="12" spans="2:8" ht="15.75" thickTop="1" x14ac:dyDescent="0.25">
      <c r="B12" s="105"/>
      <c r="C12" s="222" t="s">
        <v>147</v>
      </c>
      <c r="D12" s="223"/>
      <c r="E12" s="224" t="s">
        <v>166</v>
      </c>
      <c r="F12" s="225"/>
      <c r="G12" s="108"/>
      <c r="H12" s="109"/>
    </row>
    <row r="13" spans="2:8" ht="35.450000000000003" customHeight="1" x14ac:dyDescent="0.25">
      <c r="B13" s="105"/>
      <c r="C13" s="194" t="s">
        <v>162</v>
      </c>
      <c r="D13" s="195"/>
      <c r="E13" s="196" t="s">
        <v>219</v>
      </c>
      <c r="F13" s="197"/>
      <c r="G13" s="108"/>
      <c r="H13" s="109"/>
    </row>
    <row r="14" spans="2:8" ht="35.450000000000003" customHeight="1" x14ac:dyDescent="0.25">
      <c r="B14" s="105"/>
      <c r="C14" s="194" t="s">
        <v>218</v>
      </c>
      <c r="D14" s="195"/>
      <c r="E14" s="196" t="s">
        <v>220</v>
      </c>
      <c r="F14" s="197"/>
      <c r="G14" s="108"/>
      <c r="H14" s="109"/>
    </row>
    <row r="15" spans="2:8" ht="25.9" customHeight="1" x14ac:dyDescent="0.25">
      <c r="B15" s="105"/>
      <c r="C15" s="194" t="s">
        <v>163</v>
      </c>
      <c r="D15" s="195"/>
      <c r="E15" s="196" t="s">
        <v>285</v>
      </c>
      <c r="F15" s="197"/>
      <c r="G15" s="108"/>
      <c r="H15" s="109"/>
    </row>
    <row r="16" spans="2:8" ht="25.15" customHeight="1" x14ac:dyDescent="0.25">
      <c r="B16" s="105"/>
      <c r="C16" s="194" t="s">
        <v>164</v>
      </c>
      <c r="D16" s="195"/>
      <c r="E16" s="196" t="s">
        <v>286</v>
      </c>
      <c r="F16" s="197"/>
      <c r="G16" s="108"/>
      <c r="H16" s="109"/>
    </row>
    <row r="17" spans="2:8" ht="21.2" customHeight="1" x14ac:dyDescent="0.25">
      <c r="B17" s="105"/>
      <c r="C17" s="194" t="s">
        <v>149</v>
      </c>
      <c r="D17" s="195"/>
      <c r="E17" s="196" t="s">
        <v>221</v>
      </c>
      <c r="F17" s="197"/>
      <c r="G17" s="108"/>
      <c r="H17" s="109"/>
    </row>
    <row r="18" spans="2:8" ht="83.45" customHeight="1" x14ac:dyDescent="0.25">
      <c r="B18" s="105"/>
      <c r="C18" s="192" t="s">
        <v>183</v>
      </c>
      <c r="D18" s="193"/>
      <c r="E18" s="190" t="s">
        <v>222</v>
      </c>
      <c r="F18" s="191"/>
      <c r="G18" s="108"/>
      <c r="H18" s="109"/>
    </row>
    <row r="19" spans="2:8" ht="83.45" customHeight="1" x14ac:dyDescent="0.25">
      <c r="B19" s="105"/>
      <c r="C19" s="143" t="s">
        <v>294</v>
      </c>
      <c r="D19" s="144"/>
      <c r="E19" s="190" t="s">
        <v>295</v>
      </c>
      <c r="F19" s="191"/>
      <c r="G19" s="108"/>
      <c r="H19" s="109"/>
    </row>
    <row r="20" spans="2:8" ht="34.5" customHeight="1" x14ac:dyDescent="0.25">
      <c r="B20" s="105"/>
      <c r="C20" s="192" t="s">
        <v>2</v>
      </c>
      <c r="D20" s="193"/>
      <c r="E20" s="190" t="s">
        <v>223</v>
      </c>
      <c r="F20" s="191"/>
      <c r="G20" s="108"/>
      <c r="H20" s="109"/>
    </row>
    <row r="21" spans="2:8" ht="87" customHeight="1" x14ac:dyDescent="0.25">
      <c r="B21" s="105"/>
      <c r="C21" s="198" t="s">
        <v>180</v>
      </c>
      <c r="D21" s="199"/>
      <c r="E21" s="190" t="s">
        <v>287</v>
      </c>
      <c r="F21" s="191"/>
      <c r="G21" s="108"/>
      <c r="H21" s="109"/>
    </row>
    <row r="22" spans="2:8" ht="103.35" customHeight="1" x14ac:dyDescent="0.25">
      <c r="B22" s="105"/>
      <c r="C22" s="198" t="s">
        <v>181</v>
      </c>
      <c r="D22" s="199"/>
      <c r="E22" s="190" t="s">
        <v>288</v>
      </c>
      <c r="F22" s="191"/>
      <c r="G22" s="108"/>
      <c r="H22" s="109"/>
    </row>
    <row r="23" spans="2:8" ht="72.75" customHeight="1" x14ac:dyDescent="0.25">
      <c r="B23" s="105"/>
      <c r="C23" s="198" t="s">
        <v>191</v>
      </c>
      <c r="D23" s="199"/>
      <c r="E23" s="190" t="s">
        <v>289</v>
      </c>
      <c r="F23" s="191"/>
      <c r="G23" s="108"/>
      <c r="H23" s="109"/>
    </row>
    <row r="24" spans="2:8" ht="72.75" customHeight="1" x14ac:dyDescent="0.25">
      <c r="B24" s="105"/>
      <c r="C24" s="198" t="s">
        <v>1</v>
      </c>
      <c r="D24" s="199"/>
      <c r="E24" s="190" t="s">
        <v>224</v>
      </c>
      <c r="F24" s="191"/>
      <c r="G24" s="108"/>
      <c r="H24" s="109"/>
    </row>
    <row r="25" spans="2:8" ht="85.7" customHeight="1" x14ac:dyDescent="0.25">
      <c r="B25" s="105"/>
      <c r="C25" s="198" t="s">
        <v>48</v>
      </c>
      <c r="D25" s="199"/>
      <c r="E25" s="190" t="s">
        <v>293</v>
      </c>
      <c r="F25" s="191"/>
      <c r="G25" s="108"/>
      <c r="H25" s="109"/>
    </row>
    <row r="26" spans="2:8" ht="106.15" customHeight="1" x14ac:dyDescent="0.25">
      <c r="B26" s="105"/>
      <c r="C26" s="198" t="s">
        <v>151</v>
      </c>
      <c r="D26" s="199"/>
      <c r="E26" s="190" t="s">
        <v>290</v>
      </c>
      <c r="F26" s="191"/>
      <c r="G26" s="108"/>
      <c r="H26" s="109"/>
    </row>
    <row r="27" spans="2:8" ht="87" customHeight="1" x14ac:dyDescent="0.25">
      <c r="B27" s="105"/>
      <c r="C27" s="192" t="s">
        <v>152</v>
      </c>
      <c r="D27" s="193"/>
      <c r="E27" s="190" t="s">
        <v>291</v>
      </c>
      <c r="F27" s="191"/>
      <c r="G27" s="108"/>
      <c r="H27" s="109"/>
    </row>
    <row r="28" spans="2:8" ht="42" customHeight="1" x14ac:dyDescent="0.25">
      <c r="B28" s="105"/>
      <c r="C28" s="192" t="s">
        <v>46</v>
      </c>
      <c r="D28" s="193"/>
      <c r="E28" s="190" t="s">
        <v>153</v>
      </c>
      <c r="F28" s="191"/>
      <c r="G28" s="108"/>
      <c r="H28" s="109"/>
    </row>
    <row r="29" spans="2:8" ht="30.6" customHeight="1" x14ac:dyDescent="0.25">
      <c r="B29" s="105"/>
      <c r="C29" s="192" t="s">
        <v>10</v>
      </c>
      <c r="D29" s="193"/>
      <c r="E29" s="190" t="s">
        <v>225</v>
      </c>
      <c r="F29" s="191"/>
      <c r="G29" s="108"/>
      <c r="H29" s="109"/>
    </row>
    <row r="30" spans="2:8" ht="59.25" customHeight="1" x14ac:dyDescent="0.25">
      <c r="B30" s="105"/>
      <c r="C30" s="192" t="s">
        <v>145</v>
      </c>
      <c r="D30" s="193"/>
      <c r="E30" s="190" t="s">
        <v>154</v>
      </c>
      <c r="F30" s="191"/>
      <c r="G30" s="108"/>
      <c r="H30" s="109"/>
    </row>
    <row r="31" spans="2:8" ht="27.75" customHeight="1" x14ac:dyDescent="0.25">
      <c r="B31" s="105"/>
      <c r="C31" s="192" t="s">
        <v>11</v>
      </c>
      <c r="D31" s="193"/>
      <c r="E31" s="190" t="s">
        <v>226</v>
      </c>
      <c r="F31" s="191"/>
      <c r="G31" s="108"/>
      <c r="H31" s="109"/>
    </row>
    <row r="32" spans="2:8" ht="41.45" customHeight="1" x14ac:dyDescent="0.25">
      <c r="B32" s="105"/>
      <c r="C32" s="192" t="s">
        <v>155</v>
      </c>
      <c r="D32" s="193"/>
      <c r="E32" s="190" t="s">
        <v>227</v>
      </c>
      <c r="F32" s="191"/>
      <c r="G32" s="108"/>
      <c r="H32" s="109"/>
    </row>
    <row r="33" spans="2:8" ht="35.450000000000003" customHeight="1" x14ac:dyDescent="0.25">
      <c r="B33" s="105"/>
      <c r="C33" s="192" t="s">
        <v>156</v>
      </c>
      <c r="D33" s="193"/>
      <c r="E33" s="190" t="s">
        <v>228</v>
      </c>
      <c r="F33" s="191"/>
      <c r="G33" s="108"/>
      <c r="H33" s="109"/>
    </row>
    <row r="34" spans="2:8" ht="30.2" customHeight="1" x14ac:dyDescent="0.25">
      <c r="B34" s="105"/>
      <c r="C34" s="192" t="s">
        <v>157</v>
      </c>
      <c r="D34" s="193"/>
      <c r="E34" s="190" t="s">
        <v>229</v>
      </c>
      <c r="F34" s="191"/>
      <c r="G34" s="108"/>
      <c r="H34" s="109"/>
    </row>
    <row r="35" spans="2:8" ht="35.450000000000003" customHeight="1" x14ac:dyDescent="0.25">
      <c r="B35" s="105"/>
      <c r="C35" s="192" t="s">
        <v>158</v>
      </c>
      <c r="D35" s="193"/>
      <c r="E35" s="190" t="s">
        <v>230</v>
      </c>
      <c r="F35" s="191"/>
      <c r="G35" s="108"/>
      <c r="H35" s="109"/>
    </row>
    <row r="36" spans="2:8" ht="31.7" customHeight="1" x14ac:dyDescent="0.25">
      <c r="B36" s="105"/>
      <c r="C36" s="192" t="s">
        <v>159</v>
      </c>
      <c r="D36" s="193"/>
      <c r="E36" s="190" t="s">
        <v>231</v>
      </c>
      <c r="F36" s="191"/>
      <c r="G36" s="108"/>
      <c r="H36" s="109"/>
    </row>
    <row r="37" spans="2:8" ht="35.450000000000003" customHeight="1" x14ac:dyDescent="0.25">
      <c r="B37" s="105"/>
      <c r="C37" s="192" t="s">
        <v>160</v>
      </c>
      <c r="D37" s="193"/>
      <c r="E37" s="190" t="s">
        <v>232</v>
      </c>
      <c r="F37" s="191"/>
      <c r="G37" s="108"/>
      <c r="H37" s="109"/>
    </row>
    <row r="38" spans="2:8" ht="101.45" customHeight="1" x14ac:dyDescent="0.25">
      <c r="B38" s="105"/>
      <c r="C38" s="192" t="s">
        <v>233</v>
      </c>
      <c r="D38" s="193"/>
      <c r="E38" s="190" t="s">
        <v>234</v>
      </c>
      <c r="F38" s="191"/>
      <c r="G38" s="108"/>
      <c r="H38" s="109"/>
    </row>
    <row r="39" spans="2:8" ht="29.25" customHeight="1" x14ac:dyDescent="0.25">
      <c r="B39" s="105"/>
      <c r="C39" s="192" t="s">
        <v>28</v>
      </c>
      <c r="D39" s="193"/>
      <c r="E39" s="190" t="s">
        <v>235</v>
      </c>
      <c r="F39" s="191"/>
      <c r="G39" s="108"/>
      <c r="H39" s="109"/>
    </row>
    <row r="40" spans="2:8" ht="82.5" customHeight="1" x14ac:dyDescent="0.25">
      <c r="B40" s="105"/>
      <c r="C40" s="192" t="s">
        <v>161</v>
      </c>
      <c r="D40" s="193"/>
      <c r="E40" s="190" t="s">
        <v>236</v>
      </c>
      <c r="F40" s="191"/>
      <c r="G40" s="108"/>
      <c r="H40" s="109"/>
    </row>
    <row r="41" spans="2:8" ht="46.5" customHeight="1" x14ac:dyDescent="0.25">
      <c r="B41" s="105"/>
      <c r="C41" s="192" t="s">
        <v>38</v>
      </c>
      <c r="D41" s="193"/>
      <c r="E41" s="190" t="s">
        <v>237</v>
      </c>
      <c r="F41" s="191"/>
      <c r="G41" s="108"/>
      <c r="H41" s="109"/>
    </row>
    <row r="42" spans="2:8" ht="6.75" customHeight="1" thickBot="1" x14ac:dyDescent="0.3">
      <c r="B42" s="105"/>
      <c r="C42" s="203"/>
      <c r="D42" s="204"/>
      <c r="E42" s="205"/>
      <c r="F42" s="206"/>
      <c r="G42" s="108"/>
      <c r="H42" s="109"/>
    </row>
    <row r="43" spans="2:8" ht="15.75" thickTop="1" x14ac:dyDescent="0.25">
      <c r="B43" s="105"/>
      <c r="C43" s="106"/>
      <c r="D43" s="106"/>
      <c r="E43" s="107"/>
      <c r="F43" s="107"/>
      <c r="G43" s="108"/>
      <c r="H43" s="109"/>
    </row>
    <row r="44" spans="2:8" ht="21.2" customHeight="1" x14ac:dyDescent="0.25">
      <c r="B44" s="200" t="s">
        <v>167</v>
      </c>
      <c r="C44" s="201"/>
      <c r="D44" s="201"/>
      <c r="E44" s="201"/>
      <c r="F44" s="201"/>
      <c r="G44" s="201"/>
      <c r="H44" s="202"/>
    </row>
    <row r="45" spans="2:8" ht="20.25" customHeight="1" x14ac:dyDescent="0.25">
      <c r="B45" s="200" t="s">
        <v>168</v>
      </c>
      <c r="C45" s="201"/>
      <c r="D45" s="201"/>
      <c r="E45" s="201"/>
      <c r="F45" s="201"/>
      <c r="G45" s="201"/>
      <c r="H45" s="202"/>
    </row>
    <row r="46" spans="2:8" ht="20.25" customHeight="1" x14ac:dyDescent="0.25">
      <c r="B46" s="200" t="s">
        <v>169</v>
      </c>
      <c r="C46" s="201"/>
      <c r="D46" s="201"/>
      <c r="E46" s="201"/>
      <c r="F46" s="201"/>
      <c r="G46" s="201"/>
      <c r="H46" s="202"/>
    </row>
    <row r="47" spans="2:8" ht="20.25" customHeight="1" x14ac:dyDescent="0.25">
      <c r="B47" s="200" t="s">
        <v>170</v>
      </c>
      <c r="C47" s="201"/>
      <c r="D47" s="201"/>
      <c r="E47" s="201"/>
      <c r="F47" s="201"/>
      <c r="G47" s="201"/>
      <c r="H47" s="202"/>
    </row>
    <row r="48" spans="2:8" x14ac:dyDescent="0.25">
      <c r="B48" s="200" t="s">
        <v>171</v>
      </c>
      <c r="C48" s="201"/>
      <c r="D48" s="201"/>
      <c r="E48" s="201"/>
      <c r="F48" s="201"/>
      <c r="G48" s="201"/>
      <c r="H48" s="202"/>
    </row>
    <row r="49" spans="2:8" ht="15.75" thickBot="1" x14ac:dyDescent="0.3">
      <c r="B49" s="110"/>
      <c r="C49" s="111"/>
      <c r="D49" s="111"/>
      <c r="E49" s="111"/>
      <c r="F49" s="111"/>
      <c r="G49" s="111"/>
      <c r="H49" s="112"/>
    </row>
  </sheetData>
  <mergeCells count="71">
    <mergeCell ref="E25:F25"/>
    <mergeCell ref="B2:H2"/>
    <mergeCell ref="B4:H5"/>
    <mergeCell ref="B6:H6"/>
    <mergeCell ref="B9:H10"/>
    <mergeCell ref="C12:D12"/>
    <mergeCell ref="E12:F12"/>
    <mergeCell ref="B7:H7"/>
    <mergeCell ref="C13:D13"/>
    <mergeCell ref="E13:F13"/>
    <mergeCell ref="C18:D18"/>
    <mergeCell ref="E18:F18"/>
    <mergeCell ref="C23:D23"/>
    <mergeCell ref="E23:F23"/>
    <mergeCell ref="E19:F19"/>
    <mergeCell ref="C14:D14"/>
    <mergeCell ref="E14:F14"/>
    <mergeCell ref="C22:D22"/>
    <mergeCell ref="C24:D24"/>
    <mergeCell ref="E21:F21"/>
    <mergeCell ref="E22:F22"/>
    <mergeCell ref="E24:F24"/>
    <mergeCell ref="C20:D20"/>
    <mergeCell ref="E20:F20"/>
    <mergeCell ref="B46:H46"/>
    <mergeCell ref="B47:H47"/>
    <mergeCell ref="B48:H48"/>
    <mergeCell ref="E27:F27"/>
    <mergeCell ref="C27:D27"/>
    <mergeCell ref="C28:D28"/>
    <mergeCell ref="E28:F28"/>
    <mergeCell ref="C31:D31"/>
    <mergeCell ref="E31:F31"/>
    <mergeCell ref="E38:F38"/>
    <mergeCell ref="C36:D36"/>
    <mergeCell ref="C35:D35"/>
    <mergeCell ref="E35:F35"/>
    <mergeCell ref="E36:F36"/>
    <mergeCell ref="C32:D32"/>
    <mergeCell ref="E32:F32"/>
    <mergeCell ref="C37:D37"/>
    <mergeCell ref="B44:H44"/>
    <mergeCell ref="C34:D34"/>
    <mergeCell ref="E34:F34"/>
    <mergeCell ref="E37:F37"/>
    <mergeCell ref="C38:D38"/>
    <mergeCell ref="C39:D39"/>
    <mergeCell ref="E39:F39"/>
    <mergeCell ref="C40:D40"/>
    <mergeCell ref="E40:F40"/>
    <mergeCell ref="B45:H45"/>
    <mergeCell ref="C42:D42"/>
    <mergeCell ref="E42:F42"/>
    <mergeCell ref="C41:D41"/>
    <mergeCell ref="E41:F41"/>
    <mergeCell ref="E33:F33"/>
    <mergeCell ref="C33:D33"/>
    <mergeCell ref="C17:D17"/>
    <mergeCell ref="E17:F17"/>
    <mergeCell ref="C15:D15"/>
    <mergeCell ref="E15:F15"/>
    <mergeCell ref="C16:D16"/>
    <mergeCell ref="E16:F16"/>
    <mergeCell ref="E26:F26"/>
    <mergeCell ref="C26:D26"/>
    <mergeCell ref="C30:D30"/>
    <mergeCell ref="E30:F30"/>
    <mergeCell ref="C29:D29"/>
    <mergeCell ref="E29:F29"/>
    <mergeCell ref="C25:D25"/>
    <mergeCell ref="C21:D2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S73"/>
  <sheetViews>
    <sheetView tabSelected="1" topLeftCell="I6" zoomScale="44" zoomScaleNormal="44" workbookViewId="0">
      <selection activeCell="S11" sqref="S11"/>
    </sheetView>
  </sheetViews>
  <sheetFormatPr baseColWidth="10" defaultColWidth="11.42578125" defaultRowHeight="16.5" x14ac:dyDescent="0.3"/>
  <cols>
    <col min="1" max="1" width="13.85546875" style="2" customWidth="1"/>
    <col min="2" max="3" width="27.42578125" style="2" customWidth="1"/>
    <col min="4" max="5" width="36.140625" style="2" customWidth="1"/>
    <col min="6" max="6" width="32.42578125" style="1" customWidth="1"/>
    <col min="7" max="8" width="36.140625" style="2" customWidth="1"/>
    <col min="9" max="9" width="19" style="5" customWidth="1"/>
    <col min="10" max="10" width="17.85546875" style="1" customWidth="1"/>
    <col min="11" max="11" width="16.42578125" style="1" customWidth="1"/>
    <col min="12" max="12" width="6.42578125" style="1" bestFit="1" customWidth="1"/>
    <col min="13" max="13" width="27.42578125" style="1" bestFit="1" customWidth="1"/>
    <col min="14" max="14" width="30.42578125" style="1" hidden="1" customWidth="1"/>
    <col min="15" max="15" width="17.42578125" style="1" customWidth="1"/>
    <col min="16" max="16" width="6.42578125" style="1" bestFit="1" customWidth="1"/>
    <col min="17" max="17" width="16" style="1" customWidth="1"/>
    <col min="18" max="18" width="5.85546875" style="1" customWidth="1"/>
    <col min="19" max="19" width="31" style="1" customWidth="1"/>
    <col min="20" max="20" width="15.140625" style="1" bestFit="1" customWidth="1"/>
    <col min="21" max="21" width="6.85546875" style="1" customWidth="1"/>
    <col min="22" max="22" width="5" style="1" customWidth="1"/>
    <col min="23" max="23" width="5.42578125" style="1" customWidth="1"/>
    <col min="24" max="24" width="7.140625" style="1" customWidth="1"/>
    <col min="25" max="25" width="6.5703125" style="1" customWidth="1"/>
    <col min="26" max="26" width="7.42578125" style="1" customWidth="1"/>
    <col min="27" max="27" width="38.42578125" style="1" customWidth="1"/>
    <col min="28" max="28" width="8.5703125" style="1" customWidth="1"/>
    <col min="29" max="29" width="10.42578125" style="1" customWidth="1"/>
    <col min="30" max="30" width="9.42578125" style="1" customWidth="1"/>
    <col min="31" max="31" width="9.140625" style="1" customWidth="1"/>
    <col min="32" max="32" width="8.42578125" style="1" customWidth="1"/>
    <col min="33" max="33" width="7.42578125" style="1" customWidth="1"/>
    <col min="34" max="34" width="33.28515625" style="1" customWidth="1"/>
    <col min="35" max="35" width="25.7109375" style="1" customWidth="1"/>
    <col min="36" max="36" width="16.85546875" style="1" customWidth="1"/>
    <col min="37" max="37" width="14.85546875" style="1" customWidth="1"/>
    <col min="38" max="38" width="18.42578125" style="1" customWidth="1"/>
    <col min="39" max="39" width="21" style="1" customWidth="1"/>
    <col min="40" max="16384" width="11.42578125" style="1"/>
  </cols>
  <sheetData>
    <row r="1" spans="1:71" ht="16.5" customHeight="1" x14ac:dyDescent="0.3">
      <c r="A1" s="250" t="s">
        <v>292</v>
      </c>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2"/>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row>
    <row r="2" spans="1:71" ht="24" customHeight="1" x14ac:dyDescent="0.3">
      <c r="A2" s="253"/>
      <c r="B2" s="254"/>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c r="AH2" s="254"/>
      <c r="AI2" s="254"/>
      <c r="AJ2" s="254"/>
      <c r="AK2" s="254"/>
      <c r="AL2" s="254"/>
      <c r="AM2" s="255"/>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x14ac:dyDescent="0.3">
      <c r="A3" s="171"/>
      <c r="B3" s="172"/>
      <c r="C3" s="172"/>
      <c r="D3" s="173"/>
      <c r="E3" s="173"/>
      <c r="F3" s="7"/>
      <c r="G3" s="173"/>
      <c r="H3" s="173"/>
      <c r="I3" s="174"/>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175"/>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26.45" customHeight="1" x14ac:dyDescent="0.3">
      <c r="A4" s="307" t="s">
        <v>41</v>
      </c>
      <c r="B4" s="308"/>
      <c r="C4" s="309"/>
      <c r="D4" s="303" t="s">
        <v>252</v>
      </c>
      <c r="E4" s="304"/>
      <c r="F4" s="304"/>
      <c r="G4" s="304"/>
      <c r="H4" s="304"/>
      <c r="I4" s="304"/>
      <c r="J4" s="304"/>
      <c r="K4" s="304"/>
      <c r="L4" s="304"/>
      <c r="M4" s="304"/>
      <c r="N4" s="304"/>
      <c r="O4" s="304"/>
      <c r="P4" s="304"/>
      <c r="Q4" s="305"/>
      <c r="R4" s="249"/>
      <c r="S4" s="249"/>
      <c r="T4" s="249"/>
      <c r="U4" s="7"/>
      <c r="V4" s="7"/>
      <c r="W4" s="7"/>
      <c r="X4" s="7"/>
      <c r="Y4" s="7"/>
      <c r="Z4" s="7"/>
      <c r="AA4" s="7"/>
      <c r="AB4" s="7"/>
      <c r="AC4" s="7"/>
      <c r="AD4" s="7"/>
      <c r="AE4" s="7"/>
      <c r="AF4" s="7"/>
      <c r="AG4" s="7"/>
      <c r="AH4" s="7"/>
      <c r="AI4" s="7"/>
      <c r="AJ4" s="7"/>
      <c r="AK4" s="7"/>
      <c r="AL4" s="7"/>
      <c r="AM4" s="175"/>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26.45" customHeight="1" x14ac:dyDescent="0.3">
      <c r="A5" s="307" t="s">
        <v>173</v>
      </c>
      <c r="B5" s="308"/>
      <c r="C5" s="309"/>
      <c r="D5" s="306" t="s">
        <v>239</v>
      </c>
      <c r="E5" s="274"/>
      <c r="F5" s="274"/>
      <c r="G5" s="274"/>
      <c r="H5" s="274"/>
      <c r="I5" s="274"/>
      <c r="J5" s="274"/>
      <c r="K5" s="274"/>
      <c r="L5" s="274"/>
      <c r="M5" s="274"/>
      <c r="N5" s="274"/>
      <c r="O5" s="274"/>
      <c r="P5" s="274"/>
      <c r="Q5" s="275"/>
      <c r="R5" s="249"/>
      <c r="S5" s="249"/>
      <c r="T5" s="249"/>
      <c r="U5" s="7"/>
      <c r="V5" s="7"/>
      <c r="W5" s="7"/>
      <c r="X5" s="7"/>
      <c r="Y5" s="7"/>
      <c r="Z5" s="7"/>
      <c r="AA5" s="7"/>
      <c r="AB5" s="7"/>
      <c r="AC5" s="7"/>
      <c r="AD5" s="7"/>
      <c r="AE5" s="7"/>
      <c r="AF5" s="7"/>
      <c r="AG5" s="7"/>
      <c r="AH5" s="7"/>
      <c r="AI5" s="7"/>
      <c r="AJ5" s="7"/>
      <c r="AK5" s="7"/>
      <c r="AL5" s="7"/>
      <c r="AM5" s="175"/>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98" customHeight="1" x14ac:dyDescent="0.3">
      <c r="A6" s="307" t="s">
        <v>115</v>
      </c>
      <c r="B6" s="308"/>
      <c r="C6" s="309"/>
      <c r="D6" s="273" t="s">
        <v>308</v>
      </c>
      <c r="E6" s="274"/>
      <c r="F6" s="274"/>
      <c r="G6" s="274"/>
      <c r="H6" s="274"/>
      <c r="I6" s="274"/>
      <c r="J6" s="274"/>
      <c r="K6" s="274"/>
      <c r="L6" s="274"/>
      <c r="M6" s="274"/>
      <c r="N6" s="274"/>
      <c r="O6" s="274"/>
      <c r="P6" s="274"/>
      <c r="Q6" s="275"/>
      <c r="R6" s="7"/>
      <c r="S6" s="7"/>
      <c r="T6" s="7"/>
      <c r="U6" s="7"/>
      <c r="V6" s="7"/>
      <c r="W6" s="7"/>
      <c r="X6" s="7"/>
      <c r="Y6" s="7"/>
      <c r="Z6" s="7"/>
      <c r="AA6" s="7"/>
      <c r="AB6" s="7"/>
      <c r="AC6" s="7"/>
      <c r="AD6" s="7"/>
      <c r="AE6" s="7"/>
      <c r="AF6" s="7"/>
      <c r="AG6" s="7"/>
      <c r="AH6" s="7"/>
      <c r="AI6" s="7"/>
      <c r="AJ6" s="7"/>
      <c r="AK6" s="7"/>
      <c r="AL6" s="7"/>
      <c r="AM6" s="175"/>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row>
    <row r="7" spans="1:71" ht="349.5" customHeight="1" x14ac:dyDescent="0.3">
      <c r="A7" s="307" t="s">
        <v>42</v>
      </c>
      <c r="B7" s="308"/>
      <c r="C7" s="309"/>
      <c r="D7" s="273" t="s">
        <v>307</v>
      </c>
      <c r="E7" s="276"/>
      <c r="F7" s="276"/>
      <c r="G7" s="276"/>
      <c r="H7" s="276"/>
      <c r="I7" s="276"/>
      <c r="J7" s="276"/>
      <c r="K7" s="276"/>
      <c r="L7" s="276"/>
      <c r="M7" s="276"/>
      <c r="N7" s="276"/>
      <c r="O7" s="276"/>
      <c r="P7" s="276"/>
      <c r="Q7" s="277"/>
      <c r="R7" s="7"/>
      <c r="S7" s="7"/>
      <c r="T7" s="7"/>
      <c r="U7" s="7"/>
      <c r="V7" s="7"/>
      <c r="W7" s="7"/>
      <c r="X7" s="7"/>
      <c r="Y7" s="7"/>
      <c r="Z7" s="7"/>
      <c r="AA7" s="7"/>
      <c r="AB7" s="7"/>
      <c r="AC7" s="7"/>
      <c r="AD7" s="7"/>
      <c r="AE7" s="7"/>
      <c r="AF7" s="7"/>
      <c r="AG7" s="7"/>
      <c r="AH7" s="7"/>
      <c r="AI7" s="7"/>
      <c r="AJ7" s="7"/>
      <c r="AK7" s="7"/>
      <c r="AL7" s="7"/>
      <c r="AM7" s="175"/>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row>
    <row r="8" spans="1:71" ht="349.5" customHeight="1" x14ac:dyDescent="0.3">
      <c r="A8" s="256" t="s">
        <v>123</v>
      </c>
      <c r="B8" s="257"/>
      <c r="C8" s="257"/>
      <c r="D8" s="257"/>
      <c r="E8" s="257"/>
      <c r="F8" s="257"/>
      <c r="G8" s="257"/>
      <c r="H8" s="257"/>
      <c r="I8" s="257"/>
      <c r="J8" s="258"/>
      <c r="K8" s="259" t="s">
        <v>124</v>
      </c>
      <c r="L8" s="260"/>
      <c r="M8" s="260"/>
      <c r="N8" s="260"/>
      <c r="O8" s="260"/>
      <c r="P8" s="260"/>
      <c r="Q8" s="261"/>
      <c r="R8" s="259" t="s">
        <v>125</v>
      </c>
      <c r="S8" s="260"/>
      <c r="T8" s="260"/>
      <c r="U8" s="260"/>
      <c r="V8" s="260"/>
      <c r="W8" s="260"/>
      <c r="X8" s="260"/>
      <c r="Y8" s="260"/>
      <c r="Z8" s="261"/>
      <c r="AA8" s="259" t="s">
        <v>126</v>
      </c>
      <c r="AB8" s="260"/>
      <c r="AC8" s="260"/>
      <c r="AD8" s="260"/>
      <c r="AE8" s="260"/>
      <c r="AF8" s="260"/>
      <c r="AG8" s="261"/>
      <c r="AH8" s="259" t="s">
        <v>33</v>
      </c>
      <c r="AI8" s="260"/>
      <c r="AJ8" s="260"/>
      <c r="AK8" s="260"/>
      <c r="AL8" s="260"/>
      <c r="AM8" s="262"/>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row>
    <row r="9" spans="1:71" ht="349.5" customHeight="1" x14ac:dyDescent="0.3">
      <c r="A9" s="265" t="s">
        <v>0</v>
      </c>
      <c r="B9" s="268" t="s">
        <v>182</v>
      </c>
      <c r="C9" s="267" t="s">
        <v>284</v>
      </c>
      <c r="D9" s="270" t="s">
        <v>2</v>
      </c>
      <c r="E9" s="267" t="s">
        <v>180</v>
      </c>
      <c r="F9" s="268" t="s">
        <v>181</v>
      </c>
      <c r="G9" s="269" t="s">
        <v>191</v>
      </c>
      <c r="H9" s="269" t="s">
        <v>1</v>
      </c>
      <c r="I9" s="267" t="s">
        <v>48</v>
      </c>
      <c r="J9" s="268" t="s">
        <v>119</v>
      </c>
      <c r="K9" s="299" t="s">
        <v>32</v>
      </c>
      <c r="L9" s="300" t="s">
        <v>4</v>
      </c>
      <c r="M9" s="267" t="s">
        <v>84</v>
      </c>
      <c r="N9" s="267" t="s">
        <v>89</v>
      </c>
      <c r="O9" s="302" t="s">
        <v>43</v>
      </c>
      <c r="P9" s="300" t="s">
        <v>4</v>
      </c>
      <c r="Q9" s="268" t="s">
        <v>46</v>
      </c>
      <c r="R9" s="271" t="s">
        <v>10</v>
      </c>
      <c r="S9" s="263" t="s">
        <v>145</v>
      </c>
      <c r="T9" s="267" t="s">
        <v>11</v>
      </c>
      <c r="U9" s="263" t="s">
        <v>7</v>
      </c>
      <c r="V9" s="263"/>
      <c r="W9" s="263"/>
      <c r="X9" s="263"/>
      <c r="Y9" s="263"/>
      <c r="Z9" s="263"/>
      <c r="AA9" s="278" t="s">
        <v>122</v>
      </c>
      <c r="AB9" s="278" t="s">
        <v>44</v>
      </c>
      <c r="AC9" s="278" t="s">
        <v>4</v>
      </c>
      <c r="AD9" s="278" t="s">
        <v>45</v>
      </c>
      <c r="AE9" s="278" t="s">
        <v>4</v>
      </c>
      <c r="AF9" s="278" t="s">
        <v>47</v>
      </c>
      <c r="AG9" s="271" t="s">
        <v>28</v>
      </c>
      <c r="AH9" s="263" t="s">
        <v>33</v>
      </c>
      <c r="AI9" s="263" t="s">
        <v>34</v>
      </c>
      <c r="AJ9" s="263" t="s">
        <v>35</v>
      </c>
      <c r="AK9" s="263" t="s">
        <v>37</v>
      </c>
      <c r="AL9" s="263" t="s">
        <v>36</v>
      </c>
      <c r="AM9" s="264" t="s">
        <v>38</v>
      </c>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row>
    <row r="10" spans="1:71" s="4" customFormat="1" ht="349.5" customHeight="1" x14ac:dyDescent="0.25">
      <c r="A10" s="266"/>
      <c r="B10" s="263"/>
      <c r="C10" s="268"/>
      <c r="D10" s="270"/>
      <c r="E10" s="268"/>
      <c r="F10" s="263"/>
      <c r="G10" s="270"/>
      <c r="H10" s="270"/>
      <c r="I10" s="268"/>
      <c r="J10" s="263"/>
      <c r="K10" s="268"/>
      <c r="L10" s="301"/>
      <c r="M10" s="268"/>
      <c r="N10" s="268"/>
      <c r="O10" s="301"/>
      <c r="P10" s="301"/>
      <c r="Q10" s="263"/>
      <c r="R10" s="272"/>
      <c r="S10" s="263"/>
      <c r="T10" s="268"/>
      <c r="U10" s="157" t="s">
        <v>12</v>
      </c>
      <c r="V10" s="157" t="s">
        <v>16</v>
      </c>
      <c r="W10" s="157" t="s">
        <v>27</v>
      </c>
      <c r="X10" s="157" t="s">
        <v>17</v>
      </c>
      <c r="Y10" s="157" t="s">
        <v>20</v>
      </c>
      <c r="Z10" s="157" t="s">
        <v>23</v>
      </c>
      <c r="AA10" s="278"/>
      <c r="AB10" s="278"/>
      <c r="AC10" s="278"/>
      <c r="AD10" s="278"/>
      <c r="AE10" s="278"/>
      <c r="AF10" s="278"/>
      <c r="AG10" s="272"/>
      <c r="AH10" s="263"/>
      <c r="AI10" s="263"/>
      <c r="AJ10" s="263"/>
      <c r="AK10" s="263"/>
      <c r="AL10" s="263"/>
      <c r="AM10" s="26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row>
    <row r="11" spans="1:71" s="3" customFormat="1" ht="195" customHeight="1" x14ac:dyDescent="0.25">
      <c r="A11" s="292">
        <v>1</v>
      </c>
      <c r="B11" s="229" t="s">
        <v>187</v>
      </c>
      <c r="C11" s="229" t="s">
        <v>296</v>
      </c>
      <c r="D11" s="229" t="s">
        <v>116</v>
      </c>
      <c r="E11" s="229" t="s">
        <v>299</v>
      </c>
      <c r="F11" s="229" t="s">
        <v>301</v>
      </c>
      <c r="G11" s="282" t="s">
        <v>194</v>
      </c>
      <c r="H11" s="282" t="s">
        <v>318</v>
      </c>
      <c r="I11" s="229" t="s">
        <v>214</v>
      </c>
      <c r="J11" s="237">
        <v>360</v>
      </c>
      <c r="K11" s="240" t="str">
        <f>IF(J11&lt;=0,"",IF(J11&lt;=5,"Muy Baja",IF(J11&lt;=24,"Baja",IF(J11&lt;=150,"Media",IF(J11&lt;=300,"Alta","Muy Alta")))))</f>
        <v>Muy Alta</v>
      </c>
      <c r="L11" s="243">
        <f>IF(K11="","",IF(K11="Muy Baja",0.2,IF(K11="Baja",0.4,IF(K11="Media",0.6,IF(K11="Alta",0.8,IF(K11="Muy Alta",1,))))))</f>
        <v>1</v>
      </c>
      <c r="M11" s="246" t="s">
        <v>138</v>
      </c>
      <c r="N11" s="243" t="str">
        <f>IF(NOT(ISERROR(MATCH(M11,'Tabla Impacto'!$B$221:$B$223,0))),'Tabla Impacto'!$F$223&amp;"Por favor no seleccionar los criterios de impacto(Afectación Económica o presupuestal y Pérdida Reputacional)",M11)</f>
        <v xml:space="preserve">     El riesgo afecta la imagen de de la entidad con efecto publicitario sostenido a nivel de sector administrativo, nivel departamental o municipal</v>
      </c>
      <c r="O11" s="240" t="str">
        <f>IF(OR(N11='Tabla Impacto'!$C$11,N11='Tabla Impacto'!$D$11),"Leve",IF(OR(N11='Tabla Impacto'!$C$12,N11='Tabla Impacto'!$D$12),"Menor",IF(OR(N11='Tabla Impacto'!$C$13,N11='Tabla Impacto'!$D$13),"Moderado",IF(OR(N11='Tabla Impacto'!$C$14,N11='Tabla Impacto'!$D$14),"Mayor",IF(OR(N11='Tabla Impacto'!$C$15,N11='Tabla Impacto'!$D$15),"Catastrófico","")))))</f>
        <v>Mayor</v>
      </c>
      <c r="P11" s="243">
        <f>IF(O11="","",IF(O11="Leve",0.2,IF(O11="Menor",0.4,IF(O11="Moderado",0.6,IF(O11="Mayor",0.8,IF(O11="Catastrófico",1,))))))</f>
        <v>0.8</v>
      </c>
      <c r="Q11" s="234" t="str">
        <f>IF(OR(AND(K11="Muy Baja",O11="Leve"),AND(K11="Muy Baja",O11="Menor"),AND(K11="Baja",O11="Leve")),"Bajo",IF(OR(AND(K11="Muy baja",O11="Moderado"),AND(K11="Baja",O11="Menor"),AND(K11="Baja",O11="Moderado"),AND(K11="Media",O11="Leve"),AND(K11="Media",O11="Menor"),AND(K11="Media",O11="Moderado"),AND(K11="Alta",O11="Leve"),AND(K11="Alta",O11="Menor")),"Moderado",IF(OR(AND(K11="Muy Baja",O11="Mayor"),AND(K11="Baja",O11="Mayor"),AND(K11="Media",O11="Mayor"),AND(K11="Alta",O11="Moderado"),AND(K11="Alta",O11="Mayor"),AND(K11="Muy Alta",O11="Leve"),AND(K11="Muy Alta",O11="Menor"),AND(K11="Muy Alta",O11="Moderado"),AND(K11="Muy Alta",O11="Mayor")),"Alto",IF(OR(AND(K11="Muy Baja",O11="Catastrófico"),AND(K11="Baja",O11="Catastrófico"),AND(K11="Media",O11="Catastrófico"),AND(K11="Alta",O11="Catastrófico"),AND(K11="Muy Alta",O11="Catastrófico")),"Extremo",""))))</f>
        <v>Alto</v>
      </c>
      <c r="R11" s="119">
        <v>1</v>
      </c>
      <c r="S11" s="120" t="s">
        <v>305</v>
      </c>
      <c r="T11" s="121" t="str">
        <f>IF(OR(U11="Preventivo",U11="Detectivo"),"Probabilidad",IF(U11="Correctivo","Impacto",""))</f>
        <v>Impacto</v>
      </c>
      <c r="U11" s="122" t="s">
        <v>15</v>
      </c>
      <c r="V11" s="122" t="s">
        <v>8</v>
      </c>
      <c r="W11" s="123" t="str">
        <f>IF(AND(U11="Preventivo",V11="Automático"),"50%",IF(AND(U11="Preventivo",V11="Manual"),"40%",IF(AND(U11="Detectivo",V11="Automático"),"40%",IF(AND(U11="Detectivo",V11="Manual"),"30%",IF(AND(U11="Correctivo",V11="Automático"),"35%",IF(AND(U11="Correctivo",V11="Manual"),"25%",""))))))</f>
        <v>25%</v>
      </c>
      <c r="X11" s="122" t="s">
        <v>19</v>
      </c>
      <c r="Y11" s="122" t="s">
        <v>22</v>
      </c>
      <c r="Z11" s="122" t="s">
        <v>111</v>
      </c>
      <c r="AA11" s="124">
        <f>IFERROR(IF(T11="Probabilidad",(L11-(+L11*W11)),IF(T11="Impacto",L11,"")),"")</f>
        <v>1</v>
      </c>
      <c r="AB11" s="125" t="str">
        <f>IFERROR(IF(AA11="","",IF(AA11&lt;=0.2,"Muy Baja",IF(AA11&lt;=0.4,"Baja",IF(AA11&lt;=0.6,"Media",IF(AA11&lt;=0.8,"Alta","Muy Alta"))))),"")</f>
        <v>Muy Alta</v>
      </c>
      <c r="AC11" s="126">
        <f>+AA11</f>
        <v>1</v>
      </c>
      <c r="AD11" s="125" t="str">
        <f>IFERROR(IF(AE11="","",IF(AE11&lt;=0.2,"Leve",IF(AE11&lt;=0.4,"Menor",IF(AE11&lt;=0.6,"Moderado",IF(AE11&lt;=0.8,"Mayor","Catastrófico"))))),"")</f>
        <v>Moderado</v>
      </c>
      <c r="AE11" s="126">
        <f>IFERROR(IF(T11="Impacto",(P11-(+P11*W11)),IF(T11="Probabilidad",P11,"")),"")</f>
        <v>0.60000000000000009</v>
      </c>
      <c r="AF11" s="127" t="str">
        <f>IFERROR(IF(OR(AND(AB11="Muy Baja",AD11="Leve"),AND(AB11="Muy Baja",AD11="Menor"),AND(AB11="Baja",AD11="Leve")),"Bajo",IF(OR(AND(AB11="Muy baja",AD11="Moderado"),AND(AB11="Baja",AD11="Menor"),AND(AB11="Baja",AD11="Moderado"),AND(AB11="Media",AD11="Leve"),AND(AB11="Media",AD11="Menor"),AND(AB11="Media",AD11="Moderado"),AND(AB11="Alta",AD11="Leve"),AND(AB11="Alta",AD11="Menor")),"Moderado",IF(OR(AND(AB11="Muy Baja",AD11="Mayor"),AND(AB11="Baja",AD11="Mayor"),AND(AB11="Media",AD11="Mayor"),AND(AB11="Alta",AD11="Moderado"),AND(AB11="Alta",AD11="Mayor"),AND(AB11="Muy Alta",AD11="Leve"),AND(AB11="Muy Alta",AD11="Menor"),AND(AB11="Muy Alta",AD11="Moderado"),AND(AB11="Muy Alta",AD11="Mayor")),"Alto",IF(OR(AND(AB11="Muy Baja",AD11="Catastrófico"),AND(AB11="Baja",AD11="Catastrófico"),AND(AB11="Media",AD11="Catastrófico"),AND(AB11="Alta",AD11="Catastrófico"),AND(AB11="Muy Alta",AD11="Catastrófico")),"Extremo","")))),"")</f>
        <v>Alto</v>
      </c>
      <c r="AG11" s="128" t="s">
        <v>120</v>
      </c>
      <c r="AH11" s="129"/>
      <c r="AI11" s="130" t="s">
        <v>302</v>
      </c>
      <c r="AJ11" s="158" t="s">
        <v>303</v>
      </c>
      <c r="AK11" s="158"/>
      <c r="AL11" s="129"/>
      <c r="AM11" s="176" t="s">
        <v>210</v>
      </c>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row>
    <row r="12" spans="1:71" ht="165.75" customHeight="1" x14ac:dyDescent="0.3">
      <c r="A12" s="293"/>
      <c r="B12" s="230"/>
      <c r="C12" s="230"/>
      <c r="D12" s="230"/>
      <c r="E12" s="230"/>
      <c r="F12" s="230"/>
      <c r="G12" s="283"/>
      <c r="H12" s="283"/>
      <c r="I12" s="230"/>
      <c r="J12" s="238"/>
      <c r="K12" s="241"/>
      <c r="L12" s="244"/>
      <c r="M12" s="247"/>
      <c r="N12" s="244">
        <f>IF(NOT(ISERROR(MATCH(M12,_xlfn.ANCHORARRAY(H23),0))),L25&amp;"Por favor no seleccionar los criterios de impacto",M12)</f>
        <v>0</v>
      </c>
      <c r="O12" s="241"/>
      <c r="P12" s="244"/>
      <c r="Q12" s="235"/>
      <c r="R12" s="119">
        <v>2</v>
      </c>
      <c r="S12" s="120" t="s">
        <v>311</v>
      </c>
      <c r="T12" s="121" t="str">
        <f t="shared" ref="T12:T70" si="0">IF(OR(U12="Preventivo",U12="Detectivo"),"Probabilidad",IF(U12="Correctivo","Impacto",""))</f>
        <v>Probabilidad</v>
      </c>
      <c r="U12" s="122" t="s">
        <v>13</v>
      </c>
      <c r="V12" s="122" t="s">
        <v>8</v>
      </c>
      <c r="W12" s="123" t="str">
        <f t="shared" ref="W12:W16" si="1">IF(AND(U12="Preventivo",V12="Automático"),"50%",IF(AND(U12="Preventivo",V12="Manual"),"40%",IF(AND(U12="Detectivo",V12="Automático"),"40%",IF(AND(U12="Detectivo",V12="Manual"),"30%",IF(AND(U12="Correctivo",V12="Automático"),"35%",IF(AND(U12="Correctivo",V12="Manual"),"25%",""))))))</f>
        <v>40%</v>
      </c>
      <c r="X12" s="122" t="s">
        <v>19</v>
      </c>
      <c r="Y12" s="122" t="s">
        <v>22</v>
      </c>
      <c r="Z12" s="122" t="s">
        <v>111</v>
      </c>
      <c r="AA12" s="124">
        <f>IFERROR(IF(AND(T11="Probabilidad",T12="Probabilidad"),(AC11-(+AC11*W12)),IF(T12="Probabilidad",(L11-(+L11*W12)),IF(T12="Impacto",AC11,""))),"")</f>
        <v>0.6</v>
      </c>
      <c r="AB12" s="125" t="str">
        <f t="shared" ref="AB12:AB70" si="2">IFERROR(IF(AA12="","",IF(AA12&lt;=0.2,"Muy Baja",IF(AA12&lt;=0.4,"Baja",IF(AA12&lt;=0.6,"Media",IF(AA12&lt;=0.8,"Alta","Muy Alta"))))),"")</f>
        <v>Media</v>
      </c>
      <c r="AC12" s="126">
        <f t="shared" ref="AC12:AC16" si="3">+AA12</f>
        <v>0.6</v>
      </c>
      <c r="AD12" s="125" t="str">
        <f t="shared" ref="AD12:AD70" si="4">IFERROR(IF(AE12="","",IF(AE12&lt;=0.2,"Leve",IF(AE12&lt;=0.4,"Menor",IF(AE12&lt;=0.6,"Moderado",IF(AE12&lt;=0.8,"Mayor","Catastrófico"))))),"")</f>
        <v>Moderado</v>
      </c>
      <c r="AE12" s="126">
        <f>IFERROR(IF(AND(T11="Impacto",T12="Impacto"),(AE11-(+AE11*W12)),IF(T12="Impacto",(P11-(+P11*W12)),IF(T12="Probabilidad",AE11,""))),"")</f>
        <v>0.60000000000000009</v>
      </c>
      <c r="AF12" s="127" t="str">
        <f t="shared" ref="AF12:AF16" si="5">IFERROR(IF(OR(AND(AB12="Muy Baja",AD12="Leve"),AND(AB12="Muy Baja",AD12="Menor"),AND(AB12="Baja",AD12="Leve")),"Bajo",IF(OR(AND(AB12="Muy baja",AD12="Moderado"),AND(AB12="Baja",AD12="Menor"),AND(AB12="Baja",AD12="Moderado"),AND(AB12="Media",AD12="Leve"),AND(AB12="Media",AD12="Menor"),AND(AB12="Media",AD12="Moderado"),AND(AB12="Alta",AD12="Leve"),AND(AB12="Alta",AD12="Menor")),"Moderado",IF(OR(AND(AB12="Muy Baja",AD12="Mayor"),AND(AB12="Baja",AD12="Mayor"),AND(AB12="Media",AD12="Mayor"),AND(AB12="Alta",AD12="Moderado"),AND(AB12="Alta",AD12="Mayor"),AND(AB12="Muy Alta",AD12="Leve"),AND(AB12="Muy Alta",AD12="Menor"),AND(AB12="Muy Alta",AD12="Moderado"),AND(AB12="Muy Alta",AD12="Mayor")),"Alto",IF(OR(AND(AB12="Muy Baja",AD12="Catastrófico"),AND(AB12="Baja",AD12="Catastrófico"),AND(AB12="Media",AD12="Catastrófico"),AND(AB12="Alta",AD12="Catastrófico"),AND(AB12="Muy Alta",AD12="Catastrófico")),"Extremo","")))),"")</f>
        <v>Moderado</v>
      </c>
      <c r="AG12" s="128" t="s">
        <v>30</v>
      </c>
      <c r="AH12" s="129"/>
      <c r="AI12" s="130"/>
      <c r="AJ12" s="131"/>
      <c r="AK12" s="131"/>
      <c r="AL12" s="129"/>
      <c r="AM12" s="176"/>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row>
    <row r="13" spans="1:71" ht="87" hidden="1" customHeight="1" x14ac:dyDescent="0.3">
      <c r="A13" s="293"/>
      <c r="B13" s="230"/>
      <c r="C13" s="230"/>
      <c r="D13" s="230"/>
      <c r="E13" s="134"/>
      <c r="F13" s="230"/>
      <c r="G13" s="283"/>
      <c r="H13" s="283"/>
      <c r="I13" s="230"/>
      <c r="J13" s="238"/>
      <c r="K13" s="241"/>
      <c r="L13" s="244"/>
      <c r="M13" s="247"/>
      <c r="N13" s="244">
        <f>IF(NOT(ISERROR(MATCH(M13,_xlfn.ANCHORARRAY(H24),0))),L26&amp;"Por favor no seleccionar los criterios de impacto",M13)</f>
        <v>0</v>
      </c>
      <c r="O13" s="241"/>
      <c r="P13" s="244"/>
      <c r="Q13" s="235"/>
      <c r="R13" s="119">
        <v>3</v>
      </c>
      <c r="S13" s="132"/>
      <c r="T13" s="121" t="str">
        <f t="shared" si="0"/>
        <v/>
      </c>
      <c r="U13" s="122"/>
      <c r="V13" s="122"/>
      <c r="W13" s="123" t="str">
        <f t="shared" si="1"/>
        <v/>
      </c>
      <c r="X13" s="122"/>
      <c r="Y13" s="122"/>
      <c r="Z13" s="122"/>
      <c r="AA13" s="124" t="str">
        <f>IFERROR(IF(AND(T12="Probabilidad",T13="Probabilidad"),(AC12-(+AC12*W13)),IF(AND(T12="Impacto",T13="Probabilidad"),(AC11-(+AC11*W13)),IF(T13="Impacto",AC12,""))),"")</f>
        <v/>
      </c>
      <c r="AB13" s="125" t="str">
        <f t="shared" si="2"/>
        <v/>
      </c>
      <c r="AC13" s="126" t="str">
        <f t="shared" si="3"/>
        <v/>
      </c>
      <c r="AD13" s="125" t="str">
        <f t="shared" si="4"/>
        <v/>
      </c>
      <c r="AE13" s="126" t="str">
        <f>IFERROR(IF(AND(T12="Impacto",T13="Impacto"),(AE12-(+AE12*W13)),IF(AND(T12="Probabilidad",T13="Impacto"),(AE11-(+AE11*W13)),IF(T13="Probabilidad",AE12,""))),"")</f>
        <v/>
      </c>
      <c r="AF13" s="127" t="str">
        <f t="shared" si="5"/>
        <v/>
      </c>
      <c r="AG13" s="128"/>
      <c r="AH13" s="129"/>
      <c r="AI13" s="130"/>
      <c r="AJ13" s="131"/>
      <c r="AK13" s="131"/>
      <c r="AL13" s="129"/>
      <c r="AM13" s="176"/>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row>
    <row r="14" spans="1:71" ht="169.5" hidden="1" customHeight="1" x14ac:dyDescent="0.3">
      <c r="A14" s="293"/>
      <c r="B14" s="230"/>
      <c r="C14" s="230"/>
      <c r="D14" s="230"/>
      <c r="E14" s="134"/>
      <c r="F14" s="230"/>
      <c r="G14" s="283"/>
      <c r="H14" s="283"/>
      <c r="I14" s="230"/>
      <c r="J14" s="238"/>
      <c r="K14" s="241"/>
      <c r="L14" s="244"/>
      <c r="M14" s="247"/>
      <c r="N14" s="244">
        <f>IF(NOT(ISERROR(MATCH(M14,_xlfn.ANCHORARRAY(H25),0))),L27&amp;"Por favor no seleccionar los criterios de impacto",M14)</f>
        <v>0</v>
      </c>
      <c r="O14" s="241"/>
      <c r="P14" s="244"/>
      <c r="Q14" s="235"/>
      <c r="R14" s="119">
        <v>4</v>
      </c>
      <c r="S14" s="120"/>
      <c r="T14" s="121" t="str">
        <f t="shared" si="0"/>
        <v/>
      </c>
      <c r="U14" s="122"/>
      <c r="V14" s="122"/>
      <c r="W14" s="123" t="str">
        <f t="shared" si="1"/>
        <v/>
      </c>
      <c r="X14" s="122"/>
      <c r="Y14" s="122"/>
      <c r="Z14" s="122"/>
      <c r="AA14" s="124" t="str">
        <f t="shared" ref="AA14:AA16" si="6">IFERROR(IF(AND(T13="Probabilidad",T14="Probabilidad"),(AC13-(+AC13*W14)),IF(AND(T13="Impacto",T14="Probabilidad"),(AC12-(+AC12*W14)),IF(T14="Impacto",AC13,""))),"")</f>
        <v/>
      </c>
      <c r="AB14" s="125" t="str">
        <f t="shared" si="2"/>
        <v/>
      </c>
      <c r="AC14" s="126" t="str">
        <f t="shared" si="3"/>
        <v/>
      </c>
      <c r="AD14" s="125" t="str">
        <f t="shared" si="4"/>
        <v/>
      </c>
      <c r="AE14" s="126" t="str">
        <f t="shared" ref="AE14:AE16" si="7">IFERROR(IF(AND(T13="Impacto",T14="Impacto"),(AE13-(+AE13*W14)),IF(AND(T13="Probabilidad",T14="Impacto"),(AE12-(+AE12*W14)),IF(T14="Probabilidad",AE13,""))),"")</f>
        <v/>
      </c>
      <c r="AF14" s="127" t="str">
        <f>IFERROR(IF(OR(AND(AB14="Muy Baja",AD14="Leve"),AND(AB14="Muy Baja",AD14="Menor"),AND(AB14="Baja",AD14="Leve")),"Bajo",IF(OR(AND(AB14="Muy baja",AD14="Moderado"),AND(AB14="Baja",AD14="Menor"),AND(AB14="Baja",AD14="Moderado"),AND(AB14="Media",AD14="Leve"),AND(AB14="Media",AD14="Menor"),AND(AB14="Media",AD14="Moderado"),AND(AB14="Alta",AD14="Leve"),AND(AB14="Alta",AD14="Menor")),"Moderado",IF(OR(AND(AB14="Muy Baja",AD14="Mayor"),AND(AB14="Baja",AD14="Mayor"),AND(AB14="Media",AD14="Mayor"),AND(AB14="Alta",AD14="Moderado"),AND(AB14="Alta",AD14="Mayor"),AND(AB14="Muy Alta",AD14="Leve"),AND(AB14="Muy Alta",AD14="Menor"),AND(AB14="Muy Alta",AD14="Moderado"),AND(AB14="Muy Alta",AD14="Mayor")),"Alto",IF(OR(AND(AB14="Muy Baja",AD14="Catastrófico"),AND(AB14="Baja",AD14="Catastrófico"),AND(AB14="Media",AD14="Catastrófico"),AND(AB14="Alta",AD14="Catastrófico"),AND(AB14="Muy Alta",AD14="Catastrófico")),"Extremo","")))),"")</f>
        <v/>
      </c>
      <c r="AG14" s="128"/>
      <c r="AH14" s="129"/>
      <c r="AI14" s="130"/>
      <c r="AJ14" s="131"/>
      <c r="AK14" s="131"/>
      <c r="AL14" s="129"/>
      <c r="AM14" s="176"/>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row>
    <row r="15" spans="1:71" ht="3.75" customHeight="1" x14ac:dyDescent="0.3">
      <c r="A15" s="293"/>
      <c r="B15" s="230"/>
      <c r="C15" s="230"/>
      <c r="D15" s="230"/>
      <c r="E15" s="134"/>
      <c r="F15" s="230"/>
      <c r="G15" s="283"/>
      <c r="H15" s="283"/>
      <c r="I15" s="230"/>
      <c r="J15" s="238"/>
      <c r="K15" s="241"/>
      <c r="L15" s="244"/>
      <c r="M15" s="247"/>
      <c r="N15" s="244">
        <f>IF(NOT(ISERROR(MATCH(M15,_xlfn.ANCHORARRAY(H26),0))),L28&amp;"Por favor no seleccionar los criterios de impacto",M15)</f>
        <v>0</v>
      </c>
      <c r="O15" s="241"/>
      <c r="P15" s="244"/>
      <c r="Q15" s="235"/>
      <c r="R15" s="119">
        <v>5</v>
      </c>
      <c r="S15" s="120"/>
      <c r="T15" s="121" t="str">
        <f t="shared" si="0"/>
        <v/>
      </c>
      <c r="U15" s="122"/>
      <c r="V15" s="122"/>
      <c r="W15" s="123" t="str">
        <f t="shared" si="1"/>
        <v/>
      </c>
      <c r="X15" s="122"/>
      <c r="Y15" s="122"/>
      <c r="Z15" s="122"/>
      <c r="AA15" s="124" t="str">
        <f t="shared" si="6"/>
        <v/>
      </c>
      <c r="AB15" s="125" t="str">
        <f t="shared" si="2"/>
        <v/>
      </c>
      <c r="AC15" s="126" t="str">
        <f t="shared" si="3"/>
        <v/>
      </c>
      <c r="AD15" s="125" t="str">
        <f t="shared" si="4"/>
        <v/>
      </c>
      <c r="AE15" s="126" t="str">
        <f t="shared" si="7"/>
        <v/>
      </c>
      <c r="AF15" s="127" t="str">
        <f t="shared" si="5"/>
        <v/>
      </c>
      <c r="AG15" s="128"/>
      <c r="AH15" s="129"/>
      <c r="AI15" s="130"/>
      <c r="AJ15" s="131"/>
      <c r="AK15" s="131"/>
      <c r="AL15" s="129"/>
      <c r="AM15" s="176"/>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row>
    <row r="16" spans="1:71" ht="110.25" hidden="1" customHeight="1" x14ac:dyDescent="0.3">
      <c r="A16" s="298"/>
      <c r="B16" s="231"/>
      <c r="C16" s="231"/>
      <c r="D16" s="231"/>
      <c r="E16" s="135"/>
      <c r="F16" s="231"/>
      <c r="G16" s="284"/>
      <c r="H16" s="284"/>
      <c r="I16" s="231"/>
      <c r="J16" s="239"/>
      <c r="K16" s="242"/>
      <c r="L16" s="245"/>
      <c r="M16" s="248"/>
      <c r="N16" s="245">
        <f>IF(NOT(ISERROR(MATCH(M16,_xlfn.ANCHORARRAY(H27),0))),L29&amp;"Por favor no seleccionar los criterios de impacto",M16)</f>
        <v>0</v>
      </c>
      <c r="O16" s="242"/>
      <c r="P16" s="245"/>
      <c r="Q16" s="236"/>
      <c r="R16" s="119">
        <v>6</v>
      </c>
      <c r="S16" s="120"/>
      <c r="T16" s="121" t="str">
        <f t="shared" si="0"/>
        <v/>
      </c>
      <c r="U16" s="122"/>
      <c r="V16" s="122"/>
      <c r="W16" s="123" t="str">
        <f t="shared" si="1"/>
        <v/>
      </c>
      <c r="X16" s="122"/>
      <c r="Y16" s="122"/>
      <c r="Z16" s="122"/>
      <c r="AA16" s="124" t="str">
        <f t="shared" si="6"/>
        <v/>
      </c>
      <c r="AB16" s="125" t="str">
        <f t="shared" si="2"/>
        <v/>
      </c>
      <c r="AC16" s="126" t="str">
        <f t="shared" si="3"/>
        <v/>
      </c>
      <c r="AD16" s="125" t="str">
        <f t="shared" si="4"/>
        <v/>
      </c>
      <c r="AE16" s="126" t="str">
        <f t="shared" si="7"/>
        <v/>
      </c>
      <c r="AF16" s="127" t="str">
        <f t="shared" si="5"/>
        <v/>
      </c>
      <c r="AG16" s="128"/>
      <c r="AH16" s="129"/>
      <c r="AI16" s="130"/>
      <c r="AJ16" s="131"/>
      <c r="AK16" s="131"/>
      <c r="AL16" s="129"/>
      <c r="AM16" s="176"/>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row>
    <row r="17" spans="1:71" ht="127.5" customHeight="1" x14ac:dyDescent="0.3">
      <c r="A17" s="292">
        <v>2</v>
      </c>
      <c r="B17" s="229" t="s">
        <v>187</v>
      </c>
      <c r="C17" s="229" t="s">
        <v>297</v>
      </c>
      <c r="D17" s="229" t="s">
        <v>116</v>
      </c>
      <c r="E17" s="133" t="s">
        <v>313</v>
      </c>
      <c r="F17" s="229" t="s">
        <v>306</v>
      </c>
      <c r="G17" s="282" t="s">
        <v>192</v>
      </c>
      <c r="H17" s="282" t="s">
        <v>317</v>
      </c>
      <c r="I17" s="229" t="s">
        <v>216</v>
      </c>
      <c r="J17" s="237">
        <v>6</v>
      </c>
      <c r="K17" s="240" t="str">
        <f>IF(J17&lt;=0,"",IF(J17&lt;=2,"Muy Baja",IF(J17&lt;=24,"Baja",IF(J17&lt;=500,"Media",IF(J17&lt;=5000,"Alta","Muy Alta")))))</f>
        <v>Baja</v>
      </c>
      <c r="L17" s="243">
        <f>IF(K17="","",IF(K17="Muy Baja",0.2,IF(K17="Baja",0.4,IF(K17="Media",0.6,IF(K17="Alta",0.8,IF(K17="Muy Alta",1,))))))</f>
        <v>0.4</v>
      </c>
      <c r="M17" s="246" t="s">
        <v>137</v>
      </c>
      <c r="N17" s="243" t="str">
        <f>IF(NOT(ISERROR(MATCH(M17,'Tabla Impacto'!$B$221:$B$223,0))),'Tabla Impacto'!$F$223&amp;"Por favor no seleccionar los criterios de impacto(Afectación Económica o presupuestal y Pérdida Reputacional)",M17)</f>
        <v xml:space="preserve">     El riesgo afecta la imagen de la entidad con algunos usuarios de relevancia frente al logro de los objetivos</v>
      </c>
      <c r="O17" s="240" t="str">
        <f>IF(OR(N17='Tabla Impacto'!$C$11,N17='Tabla Impacto'!$D$11),"Leve",IF(OR(N17='Tabla Impacto'!$C$12,N17='Tabla Impacto'!$D$12),"Menor",IF(OR(N17='Tabla Impacto'!$C$13,N17='Tabla Impacto'!$D$13),"Moderado",IF(OR(N17='Tabla Impacto'!$C$14,N17='Tabla Impacto'!$D$14),"Mayor",IF(OR(N17='Tabla Impacto'!$C$15,N17='Tabla Impacto'!$D$15),"Catastrófico","")))))</f>
        <v>Moderado</v>
      </c>
      <c r="P17" s="243">
        <f>IF(O17="","",IF(O17="Leve",0.2,IF(O17="Menor",0.4,IF(O17="Moderado",0.6,IF(O17="Mayor",0.8,IF(O17="Catastrófico",1,))))))</f>
        <v>0.6</v>
      </c>
      <c r="Q17" s="234" t="str">
        <f>IF(OR(AND(K17="Muy Baja",O17="Leve"),AND(K17="Muy Baja",O17="Menor"),AND(K17="Baja",O17="Leve")),"Bajo",IF(OR(AND(K17="Muy baja",O17="Moderado"),AND(K17="Baja",O17="Menor"),AND(K17="Baja",O17="Moderado"),AND(K17="Media",O17="Leve"),AND(K17="Media",O17="Menor"),AND(K17="Media",O17="Moderado"),AND(K17="Alta",O17="Leve"),AND(K17="Alta",O17="Menor")),"Moderado",IF(OR(AND(K17="Muy Baja",O17="Mayor"),AND(K17="Baja",O17="Mayor"),AND(K17="Media",O17="Mayor"),AND(K17="Alta",O17="Moderado"),AND(K17="Alta",O17="Mayor"),AND(K17="Muy Alta",O17="Leve"),AND(K17="Muy Alta",O17="Menor"),AND(K17="Muy Alta",O17="Moderado"),AND(K17="Muy Alta",O17="Mayor")),"Alto",IF(OR(AND(K17="Muy Baja",O17="Catastrófico"),AND(K17="Baja",O17="Catastrófico"),AND(K17="Media",O17="Catastrófico"),AND(K17="Alta",O17="Catastrófico"),AND(K17="Muy Alta",O17="Catastrófico")),"Extremo",""))))</f>
        <v>Moderado</v>
      </c>
      <c r="R17" s="119">
        <v>1</v>
      </c>
      <c r="S17" s="120" t="s">
        <v>310</v>
      </c>
      <c r="T17" s="121" t="str">
        <f>IF(OR(U17="Preventivo",U17="Detectivo"),"Probabilidad",IF(U17="Correctivo","Impacto",""))</f>
        <v>Probabilidad</v>
      </c>
      <c r="U17" s="122" t="s">
        <v>13</v>
      </c>
      <c r="V17" s="122" t="s">
        <v>8</v>
      </c>
      <c r="W17" s="123" t="str">
        <f>IF(AND(U17="Preventivo",V17="Automático"),"50%",IF(AND(U17="Preventivo",V17="Manual"),"40%",IF(AND(U17="Detectivo",V17="Automático"),"40%",IF(AND(U17="Detectivo",V17="Manual"),"30%",IF(AND(U17="Correctivo",V17="Automático"),"35%",IF(AND(U17="Correctivo",V17="Manual"),"25%",""))))))</f>
        <v>40%</v>
      </c>
      <c r="X17" s="122" t="s">
        <v>19</v>
      </c>
      <c r="Y17" s="122" t="s">
        <v>22</v>
      </c>
      <c r="Z17" s="122" t="s">
        <v>111</v>
      </c>
      <c r="AA17" s="124">
        <f>IFERROR(IF(T17="Probabilidad",(L17-(+L17*W17)),IF(T17="Impacto",L17,"")),"")</f>
        <v>0.24</v>
      </c>
      <c r="AB17" s="125" t="str">
        <f>IFERROR(IF(AA17="","",IF(AA17&lt;=0.2,"Muy Baja",IF(AA17&lt;=0.4,"Baja",IF(AA17&lt;=0.6,"Media",IF(AA17&lt;=0.8,"Alta","Muy Alta"))))),"")</f>
        <v>Baja</v>
      </c>
      <c r="AC17" s="126">
        <f>+AA17</f>
        <v>0.24</v>
      </c>
      <c r="AD17" s="125" t="str">
        <f>IFERROR(IF(AE17="","",IF(AE17&lt;=0.2,"Leve",IF(AE17&lt;=0.4,"Menor",IF(AE17&lt;=0.6,"Moderado",IF(AE17&lt;=0.8,"Mayor","Catastrófico"))))),"")</f>
        <v>Moderado</v>
      </c>
      <c r="AE17" s="126">
        <f>IFERROR(IF(T17="Impacto",(P17-(+P17*W17)),IF(T17="Probabilidad",P17,"")),"")</f>
        <v>0.6</v>
      </c>
      <c r="AF17" s="127" t="str">
        <f>IFERROR(IF(OR(AND(AB17="Muy Baja",AD17="Leve"),AND(AB17="Muy Baja",AD17="Menor"),AND(AB17="Baja",AD17="Leve")),"Bajo",IF(OR(AND(AB17="Muy baja",AD17="Moderado"),AND(AB17="Baja",AD17="Menor"),AND(AB17="Baja",AD17="Moderado"),AND(AB17="Media",AD17="Leve"),AND(AB17="Media",AD17="Menor"),AND(AB17="Media",AD17="Moderado"),AND(AB17="Alta",AD17="Leve"),AND(AB17="Alta",AD17="Menor")),"Moderado",IF(OR(AND(AB17="Muy Baja",AD17="Mayor"),AND(AB17="Baja",AD17="Mayor"),AND(AB17="Media",AD17="Mayor"),AND(AB17="Alta",AD17="Moderado"),AND(AB17="Alta",AD17="Mayor"),AND(AB17="Muy Alta",AD17="Leve"),AND(AB17="Muy Alta",AD17="Menor"),AND(AB17="Muy Alta",AD17="Moderado"),AND(AB17="Muy Alta",AD17="Mayor")),"Alto",IF(OR(AND(AB17="Muy Baja",AD17="Catastrófico"),AND(AB17="Baja",AD17="Catastrófico"),AND(AB17="Media",AD17="Catastrófico"),AND(AB17="Alta",AD17="Catastrófico"),AND(AB17="Muy Alta",AD17="Catastrófico")),"Extremo","")))),"")</f>
        <v>Moderado</v>
      </c>
      <c r="AG17" s="128" t="s">
        <v>120</v>
      </c>
      <c r="AH17" s="129" t="s">
        <v>312</v>
      </c>
      <c r="AI17" s="130" t="s">
        <v>300</v>
      </c>
      <c r="AJ17" s="158" t="s">
        <v>304</v>
      </c>
      <c r="AK17" s="131">
        <v>45306</v>
      </c>
      <c r="AL17" s="129"/>
      <c r="AM17" s="176"/>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row>
    <row r="18" spans="1:71" ht="64.5" hidden="1" customHeight="1" x14ac:dyDescent="0.3">
      <c r="A18" s="293"/>
      <c r="B18" s="230"/>
      <c r="C18" s="230"/>
      <c r="D18" s="230"/>
      <c r="E18" s="134"/>
      <c r="F18" s="230"/>
      <c r="G18" s="283"/>
      <c r="H18" s="283"/>
      <c r="I18" s="230"/>
      <c r="J18" s="238"/>
      <c r="K18" s="241"/>
      <c r="L18" s="244"/>
      <c r="M18" s="247"/>
      <c r="N18" s="244">
        <f>IF(NOT(ISERROR(MATCH(M18,_xlfn.ANCHORARRAY(H29),0))),L31&amp;"Por favor no seleccionar los criterios de impacto",M18)</f>
        <v>0</v>
      </c>
      <c r="O18" s="241"/>
      <c r="P18" s="244"/>
      <c r="Q18" s="235"/>
      <c r="R18" s="119">
        <v>2</v>
      </c>
      <c r="S18" s="120"/>
      <c r="T18" s="121" t="str">
        <f t="shared" si="0"/>
        <v/>
      </c>
      <c r="U18" s="122"/>
      <c r="V18" s="122"/>
      <c r="W18" s="123" t="str">
        <f t="shared" ref="W18:W22" si="8">IF(AND(U18="Preventivo",V18="Automático"),"50%",IF(AND(U18="Preventivo",V18="Manual"),"40%",IF(AND(U18="Detectivo",V18="Automático"),"40%",IF(AND(U18="Detectivo",V18="Manual"),"30%",IF(AND(U18="Correctivo",V18="Automático"),"35%",IF(AND(U18="Correctivo",V18="Manual"),"25%",""))))))</f>
        <v/>
      </c>
      <c r="X18" s="122"/>
      <c r="Y18" s="122"/>
      <c r="Z18" s="122"/>
      <c r="AA18" s="124" t="str">
        <f>IFERROR(IF(AND(T17="Probabilidad",T18="Probabilidad"),(AC17-(+AC17*W18)),IF(T18="Probabilidad",(L17-(+L17*W18)),IF(T18="Impacto",AC17,""))),"")</f>
        <v/>
      </c>
      <c r="AB18" s="125" t="str">
        <f t="shared" si="2"/>
        <v/>
      </c>
      <c r="AC18" s="126" t="str">
        <f t="shared" ref="AC18:AC22" si="9">+AA18</f>
        <v/>
      </c>
      <c r="AD18" s="125" t="str">
        <f t="shared" si="4"/>
        <v/>
      </c>
      <c r="AE18" s="126" t="str">
        <f>IFERROR(IF(AND(T17="Impacto",T18="Impacto"),(AE17-(+AE17*W18)),IF(T18="Impacto",(P17-(+P17*W18)),IF(T18="Probabilidad",AE17,""))),"")</f>
        <v/>
      </c>
      <c r="AF18" s="127" t="str">
        <f t="shared" ref="AF18:AF19" si="10">IFERROR(IF(OR(AND(AB18="Muy Baja",AD18="Leve"),AND(AB18="Muy Baja",AD18="Menor"),AND(AB18="Baja",AD18="Leve")),"Bajo",IF(OR(AND(AB18="Muy baja",AD18="Moderado"),AND(AB18="Baja",AD18="Menor"),AND(AB18="Baja",AD18="Moderado"),AND(AB18="Media",AD18="Leve"),AND(AB18="Media",AD18="Menor"),AND(AB18="Media",AD18="Moderado"),AND(AB18="Alta",AD18="Leve"),AND(AB18="Alta",AD18="Menor")),"Moderado",IF(OR(AND(AB18="Muy Baja",AD18="Mayor"),AND(AB18="Baja",AD18="Mayor"),AND(AB18="Media",AD18="Mayor"),AND(AB18="Alta",AD18="Moderado"),AND(AB18="Alta",AD18="Mayor"),AND(AB18="Muy Alta",AD18="Leve"),AND(AB18="Muy Alta",AD18="Menor"),AND(AB18="Muy Alta",AD18="Moderado"),AND(AB18="Muy Alta",AD18="Mayor")),"Alto",IF(OR(AND(AB18="Muy Baja",AD18="Catastrófico"),AND(AB18="Baja",AD18="Catastrófico"),AND(AB18="Media",AD18="Catastrófico"),AND(AB18="Alta",AD18="Catastrófico"),AND(AB18="Muy Alta",AD18="Catastrófico")),"Extremo","")))),"")</f>
        <v/>
      </c>
      <c r="AG18" s="128"/>
      <c r="AH18" s="129"/>
      <c r="AI18" s="130"/>
      <c r="AJ18" s="131"/>
      <c r="AK18" s="131"/>
      <c r="AL18" s="129"/>
      <c r="AM18" s="176"/>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row>
    <row r="19" spans="1:71" ht="68.25" hidden="1" customHeight="1" x14ac:dyDescent="0.3">
      <c r="A19" s="293"/>
      <c r="B19" s="230"/>
      <c r="C19" s="230"/>
      <c r="D19" s="230"/>
      <c r="E19" s="134"/>
      <c r="F19" s="230"/>
      <c r="G19" s="283"/>
      <c r="H19" s="283"/>
      <c r="I19" s="230"/>
      <c r="J19" s="238"/>
      <c r="K19" s="241"/>
      <c r="L19" s="244"/>
      <c r="M19" s="247"/>
      <c r="N19" s="244">
        <f>IF(NOT(ISERROR(MATCH(M19,_xlfn.ANCHORARRAY(H30),0))),L32&amp;"Por favor no seleccionar los criterios de impacto",M19)</f>
        <v>0</v>
      </c>
      <c r="O19" s="241"/>
      <c r="P19" s="244"/>
      <c r="Q19" s="235"/>
      <c r="R19" s="119">
        <v>3</v>
      </c>
      <c r="S19" s="132"/>
      <c r="T19" s="121" t="str">
        <f t="shared" si="0"/>
        <v/>
      </c>
      <c r="U19" s="122"/>
      <c r="V19" s="122"/>
      <c r="W19" s="123" t="str">
        <f t="shared" si="8"/>
        <v/>
      </c>
      <c r="X19" s="122"/>
      <c r="Y19" s="122"/>
      <c r="Z19" s="122"/>
      <c r="AA19" s="124" t="str">
        <f>IFERROR(IF(AND(T18="Probabilidad",T19="Probabilidad"),(AC18-(+AC18*W19)),IF(AND(T18="Impacto",T19="Probabilidad"),(AC17-(+AC17*W19)),IF(T19="Impacto",AC18,""))),"")</f>
        <v/>
      </c>
      <c r="AB19" s="125" t="str">
        <f t="shared" si="2"/>
        <v/>
      </c>
      <c r="AC19" s="126" t="str">
        <f t="shared" si="9"/>
        <v/>
      </c>
      <c r="AD19" s="125" t="str">
        <f t="shared" si="4"/>
        <v/>
      </c>
      <c r="AE19" s="126" t="str">
        <f>IFERROR(IF(AND(T18="Impacto",T19="Impacto"),(AE18-(+AE18*W19)),IF(AND(T18="Probabilidad",T19="Impacto"),(AE17-(+AE17*W19)),IF(T19="Probabilidad",AE18,""))),"")</f>
        <v/>
      </c>
      <c r="AF19" s="127" t="str">
        <f t="shared" si="10"/>
        <v/>
      </c>
      <c r="AG19" s="128"/>
      <c r="AH19" s="129"/>
      <c r="AI19" s="130"/>
      <c r="AJ19" s="131"/>
      <c r="AK19" s="131"/>
      <c r="AL19" s="129"/>
      <c r="AM19" s="176"/>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row>
    <row r="20" spans="1:71" ht="1.5" customHeight="1" x14ac:dyDescent="0.3">
      <c r="A20" s="293"/>
      <c r="B20" s="230"/>
      <c r="C20" s="230"/>
      <c r="D20" s="230"/>
      <c r="E20" s="134"/>
      <c r="F20" s="230"/>
      <c r="G20" s="283"/>
      <c r="H20" s="283"/>
      <c r="I20" s="230"/>
      <c r="J20" s="238"/>
      <c r="K20" s="241"/>
      <c r="L20" s="244"/>
      <c r="M20" s="247"/>
      <c r="N20" s="244">
        <f>IF(NOT(ISERROR(MATCH(M20,_xlfn.ANCHORARRAY(H31),0))),L33&amp;"Por favor no seleccionar los criterios de impacto",M20)</f>
        <v>0</v>
      </c>
      <c r="O20" s="241"/>
      <c r="P20" s="244"/>
      <c r="Q20" s="235"/>
      <c r="R20" s="119">
        <v>4</v>
      </c>
      <c r="S20" s="120"/>
      <c r="T20" s="121" t="str">
        <f t="shared" si="0"/>
        <v/>
      </c>
      <c r="U20" s="122"/>
      <c r="V20" s="122"/>
      <c r="W20" s="123" t="str">
        <f t="shared" si="8"/>
        <v/>
      </c>
      <c r="X20" s="122"/>
      <c r="Y20" s="122"/>
      <c r="Z20" s="122"/>
      <c r="AA20" s="124" t="str">
        <f t="shared" ref="AA20:AA22" si="11">IFERROR(IF(AND(T19="Probabilidad",T20="Probabilidad"),(AC19-(+AC19*W20)),IF(AND(T19="Impacto",T20="Probabilidad"),(AC18-(+AC18*W20)),IF(T20="Impacto",AC19,""))),"")</f>
        <v/>
      </c>
      <c r="AB20" s="125" t="str">
        <f t="shared" si="2"/>
        <v/>
      </c>
      <c r="AC20" s="126" t="str">
        <f t="shared" si="9"/>
        <v/>
      </c>
      <c r="AD20" s="125" t="str">
        <f t="shared" si="4"/>
        <v/>
      </c>
      <c r="AE20" s="126" t="str">
        <f t="shared" ref="AE20:AE22" si="12">IFERROR(IF(AND(T19="Impacto",T20="Impacto"),(AE19-(+AE19*W20)),IF(AND(T19="Probabilidad",T20="Impacto"),(AE18-(+AE18*W20)),IF(T20="Probabilidad",AE19,""))),"")</f>
        <v/>
      </c>
      <c r="AF20" s="127" t="str">
        <f>IFERROR(IF(OR(AND(AB20="Muy Baja",AD20="Leve"),AND(AB20="Muy Baja",AD20="Menor"),AND(AB20="Baja",AD20="Leve")),"Bajo",IF(OR(AND(AB20="Muy baja",AD20="Moderado"),AND(AB20="Baja",AD20="Menor"),AND(AB20="Baja",AD20="Moderado"),AND(AB20="Media",AD20="Leve"),AND(AB20="Media",AD20="Menor"),AND(AB20="Media",AD20="Moderado"),AND(AB20="Alta",AD20="Leve"),AND(AB20="Alta",AD20="Menor")),"Moderado",IF(OR(AND(AB20="Muy Baja",AD20="Mayor"),AND(AB20="Baja",AD20="Mayor"),AND(AB20="Media",AD20="Mayor"),AND(AB20="Alta",AD20="Moderado"),AND(AB20="Alta",AD20="Mayor"),AND(AB20="Muy Alta",AD20="Leve"),AND(AB20="Muy Alta",AD20="Menor"),AND(AB20="Muy Alta",AD20="Moderado"),AND(AB20="Muy Alta",AD20="Mayor")),"Alto",IF(OR(AND(AB20="Muy Baja",AD20="Catastrófico"),AND(AB20="Baja",AD20="Catastrófico"),AND(AB20="Media",AD20="Catastrófico"),AND(AB20="Alta",AD20="Catastrófico"),AND(AB20="Muy Alta",AD20="Catastrófico")),"Extremo","")))),"")</f>
        <v/>
      </c>
      <c r="AG20" s="128"/>
      <c r="AH20" s="129"/>
      <c r="AI20" s="130"/>
      <c r="AJ20" s="131"/>
      <c r="AK20" s="131"/>
      <c r="AL20" s="129"/>
      <c r="AM20" s="176"/>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row>
    <row r="21" spans="1:71" ht="68.25" hidden="1" customHeight="1" x14ac:dyDescent="0.3">
      <c r="A21" s="293"/>
      <c r="B21" s="230"/>
      <c r="C21" s="230"/>
      <c r="D21" s="230"/>
      <c r="E21" s="134"/>
      <c r="F21" s="230"/>
      <c r="G21" s="283"/>
      <c r="H21" s="283"/>
      <c r="I21" s="230"/>
      <c r="J21" s="238"/>
      <c r="K21" s="241"/>
      <c r="L21" s="244"/>
      <c r="M21" s="247"/>
      <c r="N21" s="244">
        <f>IF(NOT(ISERROR(MATCH(M21,_xlfn.ANCHORARRAY(H32),0))),L34&amp;"Por favor no seleccionar los criterios de impacto",M21)</f>
        <v>0</v>
      </c>
      <c r="O21" s="241"/>
      <c r="P21" s="244"/>
      <c r="Q21" s="235"/>
      <c r="R21" s="119">
        <v>5</v>
      </c>
      <c r="S21" s="120"/>
      <c r="T21" s="121" t="str">
        <f t="shared" si="0"/>
        <v/>
      </c>
      <c r="U21" s="122"/>
      <c r="V21" s="122"/>
      <c r="W21" s="123" t="str">
        <f t="shared" si="8"/>
        <v/>
      </c>
      <c r="X21" s="122"/>
      <c r="Y21" s="122"/>
      <c r="Z21" s="122"/>
      <c r="AA21" s="124" t="str">
        <f t="shared" si="11"/>
        <v/>
      </c>
      <c r="AB21" s="125" t="str">
        <f t="shared" si="2"/>
        <v/>
      </c>
      <c r="AC21" s="126" t="str">
        <f t="shared" si="9"/>
        <v/>
      </c>
      <c r="AD21" s="125" t="str">
        <f t="shared" si="4"/>
        <v/>
      </c>
      <c r="AE21" s="126" t="str">
        <f t="shared" si="12"/>
        <v/>
      </c>
      <c r="AF21" s="127" t="str">
        <f t="shared" ref="AF21:AF22" si="13">IFERROR(IF(OR(AND(AB21="Muy Baja",AD21="Leve"),AND(AB21="Muy Baja",AD21="Menor"),AND(AB21="Baja",AD21="Leve")),"Bajo",IF(OR(AND(AB21="Muy baja",AD21="Moderado"),AND(AB21="Baja",AD21="Menor"),AND(AB21="Baja",AD21="Moderado"),AND(AB21="Media",AD21="Leve"),AND(AB21="Media",AD21="Menor"),AND(AB21="Media",AD21="Moderado"),AND(AB21="Alta",AD21="Leve"),AND(AB21="Alta",AD21="Menor")),"Moderado",IF(OR(AND(AB21="Muy Baja",AD21="Mayor"),AND(AB21="Baja",AD21="Mayor"),AND(AB21="Media",AD21="Mayor"),AND(AB21="Alta",AD21="Moderado"),AND(AB21="Alta",AD21="Mayor"),AND(AB21="Muy Alta",AD21="Leve"),AND(AB21="Muy Alta",AD21="Menor"),AND(AB21="Muy Alta",AD21="Moderado"),AND(AB21="Muy Alta",AD21="Mayor")),"Alto",IF(OR(AND(AB21="Muy Baja",AD21="Catastrófico"),AND(AB21="Baja",AD21="Catastrófico"),AND(AB21="Media",AD21="Catastrófico"),AND(AB21="Alta",AD21="Catastrófico"),AND(AB21="Muy Alta",AD21="Catastrófico")),"Extremo","")))),"")</f>
        <v/>
      </c>
      <c r="AG21" s="128"/>
      <c r="AH21" s="129"/>
      <c r="AI21" s="130"/>
      <c r="AJ21" s="131"/>
      <c r="AK21" s="131"/>
      <c r="AL21" s="129"/>
      <c r="AM21" s="176"/>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row>
    <row r="22" spans="1:71" ht="68.25" hidden="1" customHeight="1" x14ac:dyDescent="0.3">
      <c r="A22" s="298"/>
      <c r="B22" s="231"/>
      <c r="C22" s="231"/>
      <c r="D22" s="231"/>
      <c r="E22" s="135"/>
      <c r="F22" s="231"/>
      <c r="G22" s="284"/>
      <c r="H22" s="284"/>
      <c r="I22" s="231"/>
      <c r="J22" s="239"/>
      <c r="K22" s="242"/>
      <c r="L22" s="245"/>
      <c r="M22" s="248"/>
      <c r="N22" s="245">
        <f>IF(NOT(ISERROR(MATCH(M22,_xlfn.ANCHORARRAY(H33),0))),L35&amp;"Por favor no seleccionar los criterios de impacto",M22)</f>
        <v>0</v>
      </c>
      <c r="O22" s="242"/>
      <c r="P22" s="245"/>
      <c r="Q22" s="236"/>
      <c r="R22" s="119">
        <v>6</v>
      </c>
      <c r="S22" s="120"/>
      <c r="T22" s="121" t="str">
        <f t="shared" si="0"/>
        <v/>
      </c>
      <c r="U22" s="122"/>
      <c r="V22" s="122"/>
      <c r="W22" s="123" t="str">
        <f t="shared" si="8"/>
        <v/>
      </c>
      <c r="X22" s="122"/>
      <c r="Y22" s="122"/>
      <c r="Z22" s="122"/>
      <c r="AA22" s="124" t="str">
        <f t="shared" si="11"/>
        <v/>
      </c>
      <c r="AB22" s="125" t="str">
        <f t="shared" si="2"/>
        <v/>
      </c>
      <c r="AC22" s="126" t="str">
        <f t="shared" si="9"/>
        <v/>
      </c>
      <c r="AD22" s="125" t="str">
        <f t="shared" si="4"/>
        <v/>
      </c>
      <c r="AE22" s="126" t="str">
        <f t="shared" si="12"/>
        <v/>
      </c>
      <c r="AF22" s="127" t="str">
        <f t="shared" si="13"/>
        <v/>
      </c>
      <c r="AG22" s="128"/>
      <c r="AH22" s="129"/>
      <c r="AI22" s="130"/>
      <c r="AJ22" s="131"/>
      <c r="AK22" s="131"/>
      <c r="AL22" s="129"/>
      <c r="AM22" s="176"/>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row>
    <row r="23" spans="1:71" ht="109.5" customHeight="1" x14ac:dyDescent="0.3">
      <c r="A23" s="292">
        <v>3</v>
      </c>
      <c r="B23" s="229" t="s">
        <v>186</v>
      </c>
      <c r="C23" s="229" t="s">
        <v>298</v>
      </c>
      <c r="D23" s="229" t="s">
        <v>117</v>
      </c>
      <c r="E23" s="229" t="s">
        <v>314</v>
      </c>
      <c r="F23" s="229" t="s">
        <v>315</v>
      </c>
      <c r="G23" s="282" t="s">
        <v>194</v>
      </c>
      <c r="H23" s="282" t="s">
        <v>316</v>
      </c>
      <c r="I23" s="229" t="s">
        <v>211</v>
      </c>
      <c r="J23" s="237">
        <v>1</v>
      </c>
      <c r="K23" s="240" t="str">
        <f>IF(J23&lt;=0,"",IF(J23&lt;=2,"Muy Baja",IF(J23&lt;=24,"Baja",IF(J23&lt;=500,"Media",IF(J23&lt;=5000,"Alta","Muy Alta")))))</f>
        <v>Muy Baja</v>
      </c>
      <c r="L23" s="243">
        <f>IF(K23="","",IF(K23="Muy Baja",0.2,IF(K23="Baja",0.4,IF(K23="Media",0.6,IF(K23="Alta",0.8,IF(K23="Muy Alta",1,))))))</f>
        <v>0.2</v>
      </c>
      <c r="M23" s="246" t="s">
        <v>135</v>
      </c>
      <c r="N23" s="243" t="str">
        <f>IF(NOT(ISERROR(MATCH(M23,'Tabla Impacto'!$B$221:$B$223,0))),'Tabla Impacto'!$F$223&amp;"Por favor no seleccionar los criterios de impacto(Afectación Económica o presupuestal y Pérdida Reputacional)",M23)</f>
        <v xml:space="preserve">     El riesgo afecta la imagen de alguna área de la organización</v>
      </c>
      <c r="O23" s="240" t="str">
        <f>IF(OR(N23='Tabla Impacto'!$C$11,N23='Tabla Impacto'!$D$11),"Leve",IF(OR(N23='Tabla Impacto'!$C$12,N23='Tabla Impacto'!$D$12),"Menor",IF(OR(N23='Tabla Impacto'!$C$13,N23='Tabla Impacto'!$D$13),"Moderado",IF(OR(N23='Tabla Impacto'!$C$14,N23='Tabla Impacto'!$D$14),"Mayor",IF(OR(N23='Tabla Impacto'!$C$15,N23='Tabla Impacto'!$D$15),"Catastrófico","")))))</f>
        <v>Leve</v>
      </c>
      <c r="P23" s="243">
        <f>IF(O23="","",IF(O23="Leve",0.2,IF(O23="Menor",0.4,IF(O23="Moderado",0.6,IF(O23="Mayor",0.8,IF(O23="Catastrófico",1,))))))</f>
        <v>0.2</v>
      </c>
      <c r="Q23" s="234" t="str">
        <f>IF(OR(AND(K23="Muy Baja",O23="Leve"),AND(K23="Muy Baja",O23="Menor"),AND(K23="Baja",O23="Leve")),"Bajo",IF(OR(AND(K23="Muy baja",O23="Moderado"),AND(K23="Baja",O23="Menor"),AND(K23="Baja",O23="Moderado"),AND(K23="Media",O23="Leve"),AND(K23="Media",O23="Menor"),AND(K23="Media",O23="Moderado"),AND(K23="Alta",O23="Leve"),AND(K23="Alta",O23="Menor")),"Moderado",IF(OR(AND(K23="Muy Baja",O23="Mayor"),AND(K23="Baja",O23="Mayor"),AND(K23="Media",O23="Mayor"),AND(K23="Alta",O23="Moderado"),AND(K23="Alta",O23="Mayor"),AND(K23="Muy Alta",O23="Leve"),AND(K23="Muy Alta",O23="Menor"),AND(K23="Muy Alta",O23="Moderado"),AND(K23="Muy Alta",O23="Mayor")),"Alto",IF(OR(AND(K23="Muy Baja",O23="Catastrófico"),AND(K23="Baja",O23="Catastrófico"),AND(K23="Media",O23="Catastrófico"),AND(K23="Alta",O23="Catastrófico"),AND(K23="Muy Alta",O23="Catastrófico")),"Extremo",""))))</f>
        <v>Bajo</v>
      </c>
      <c r="R23" s="119">
        <v>1</v>
      </c>
      <c r="S23" s="120" t="s">
        <v>309</v>
      </c>
      <c r="T23" s="121" t="str">
        <f>IF(OR(U23="Preventivo",U23="Detectivo"),"Probabilidad",IF(U23="Correctivo","Impacto",""))</f>
        <v>Probabilidad</v>
      </c>
      <c r="U23" s="122" t="s">
        <v>13</v>
      </c>
      <c r="V23" s="122" t="s">
        <v>8</v>
      </c>
      <c r="W23" s="123" t="str">
        <f>IF(AND(U23="Preventivo",V23="Automático"),"50%",IF(AND(U23="Preventivo",V23="Manual"),"40%",IF(AND(U23="Detectivo",V23="Automático"),"40%",IF(AND(U23="Detectivo",V23="Manual"),"30%",IF(AND(U23="Correctivo",V23="Automático"),"35%",IF(AND(U23="Correctivo",V23="Manual"),"25%",""))))))</f>
        <v>40%</v>
      </c>
      <c r="X23" s="122" t="s">
        <v>19</v>
      </c>
      <c r="Y23" s="122" t="s">
        <v>21</v>
      </c>
      <c r="Z23" s="122" t="s">
        <v>111</v>
      </c>
      <c r="AA23" s="124">
        <f>IFERROR(IF(T23="Probabilidad",(L23-(+L23*W23)),IF(T23="Impacto",L23,"")),"")</f>
        <v>0.12</v>
      </c>
      <c r="AB23" s="125" t="str">
        <f>IFERROR(IF(AA23="","",IF(AA23&lt;=0.2,"Muy Baja",IF(AA23&lt;=0.4,"Baja",IF(AA23&lt;=0.6,"Media",IF(AA23&lt;=0.8,"Alta","Muy Alta"))))),"")</f>
        <v>Muy Baja</v>
      </c>
      <c r="AC23" s="126">
        <f>+AA23</f>
        <v>0.12</v>
      </c>
      <c r="AD23" s="125" t="str">
        <f>IFERROR(IF(AE23="","",IF(AE23&lt;=0.2,"Leve",IF(AE23&lt;=0.4,"Menor",IF(AE23&lt;=0.6,"Moderado",IF(AE23&lt;=0.8,"Mayor","Catastrófico"))))),"")</f>
        <v>Leve</v>
      </c>
      <c r="AE23" s="126">
        <f>IFERROR(IF(T23="Impacto",(P23-(+P23*W23)),IF(T23="Probabilidad",P23,"")),"")</f>
        <v>0.2</v>
      </c>
      <c r="AF23" s="127" t="str">
        <f>IFERROR(IF(OR(AND(AB23="Muy Baja",AD23="Leve"),AND(AB23="Muy Baja",AD23="Menor"),AND(AB23="Baja",AD23="Leve")),"Bajo",IF(OR(AND(AB23="Muy baja",AD23="Moderado"),AND(AB23="Baja",AD23="Menor"),AND(AB23="Baja",AD23="Moderado"),AND(AB23="Media",AD23="Leve"),AND(AB23="Media",AD23="Menor"),AND(AB23="Media",AD23="Moderado"),AND(AB23="Alta",AD23="Leve"),AND(AB23="Alta",AD23="Menor")),"Moderado",IF(OR(AND(AB23="Muy Baja",AD23="Mayor"),AND(AB23="Baja",AD23="Mayor"),AND(AB23="Media",AD23="Mayor"),AND(AB23="Alta",AD23="Moderado"),AND(AB23="Alta",AD23="Mayor"),AND(AB23="Muy Alta",AD23="Leve"),AND(AB23="Muy Alta",AD23="Menor"),AND(AB23="Muy Alta",AD23="Moderado"),AND(AB23="Muy Alta",AD23="Mayor")),"Alto",IF(OR(AND(AB23="Muy Baja",AD23="Catastrófico"),AND(AB23="Baja",AD23="Catastrófico"),AND(AB23="Media",AD23="Catastrófico"),AND(AB23="Alta",AD23="Catastrófico"),AND(AB23="Muy Alta",AD23="Catastrófico")),"Extremo","")))),"")</f>
        <v>Bajo</v>
      </c>
      <c r="AG23" s="128" t="s">
        <v>31</v>
      </c>
      <c r="AH23" s="129"/>
      <c r="AI23" s="130"/>
      <c r="AJ23" s="131"/>
      <c r="AK23" s="131"/>
      <c r="AL23" s="129"/>
      <c r="AM23" s="176"/>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row>
    <row r="24" spans="1:71" ht="53.25" customHeight="1" x14ac:dyDescent="0.3">
      <c r="A24" s="293"/>
      <c r="B24" s="230"/>
      <c r="C24" s="230"/>
      <c r="D24" s="230"/>
      <c r="E24" s="230"/>
      <c r="F24" s="230"/>
      <c r="G24" s="283"/>
      <c r="H24" s="283"/>
      <c r="I24" s="230"/>
      <c r="J24" s="238"/>
      <c r="K24" s="241"/>
      <c r="L24" s="244"/>
      <c r="M24" s="247"/>
      <c r="N24" s="244">
        <f>IF(NOT(ISERROR(MATCH(M24,_xlfn.ANCHORARRAY(H35),0))),L37&amp;"Por favor no seleccionar los criterios de impacto",M24)</f>
        <v>0</v>
      </c>
      <c r="O24" s="241"/>
      <c r="P24" s="244"/>
      <c r="Q24" s="235"/>
      <c r="R24" s="119">
        <v>2</v>
      </c>
      <c r="S24" s="120"/>
      <c r="T24" s="121" t="str">
        <f t="shared" si="0"/>
        <v/>
      </c>
      <c r="U24" s="122"/>
      <c r="V24" s="122"/>
      <c r="W24" s="123" t="str">
        <f t="shared" ref="W24:W28" si="14">IF(AND(U24="Preventivo",V24="Automático"),"50%",IF(AND(U24="Preventivo",V24="Manual"),"40%",IF(AND(U24="Detectivo",V24="Automático"),"40%",IF(AND(U24="Detectivo",V24="Manual"),"30%",IF(AND(U24="Correctivo",V24="Automático"),"35%",IF(AND(U24="Correctivo",V24="Manual"),"25%",""))))))</f>
        <v/>
      </c>
      <c r="X24" s="122"/>
      <c r="Y24" s="122"/>
      <c r="Z24" s="122"/>
      <c r="AA24" s="145" t="str">
        <f>IFERROR(IF(AND(T23="Probabilidad",T24="Probabilidad"),(AC23-(+AC23*W24)),IF(T24="Probabilidad",(L23-(+L23*W24)),IF(T24="Impacto",AC23,""))),"")</f>
        <v/>
      </c>
      <c r="AB24" s="125" t="str">
        <f t="shared" si="2"/>
        <v/>
      </c>
      <c r="AC24" s="126" t="str">
        <f t="shared" ref="AC24:AC28" si="15">+AA24</f>
        <v/>
      </c>
      <c r="AD24" s="125" t="str">
        <f t="shared" si="4"/>
        <v/>
      </c>
      <c r="AE24" s="126" t="str">
        <f>IFERROR(IF(AND(T23="Impacto",T24="Impacto"),(AE23-(+AE23*W24)),IF(T24="Impacto",(P23-(+P23*W24)),IF(T24="Probabilidad",AE23,""))),"")</f>
        <v/>
      </c>
      <c r="AF24" s="127" t="str">
        <f t="shared" ref="AF24:AF25" si="16">IFERROR(IF(OR(AND(AB24="Muy Baja",AD24="Leve"),AND(AB24="Muy Baja",AD24="Menor"),AND(AB24="Baja",AD24="Leve")),"Bajo",IF(OR(AND(AB24="Muy baja",AD24="Moderado"),AND(AB24="Baja",AD24="Menor"),AND(AB24="Baja",AD24="Moderado"),AND(AB24="Media",AD24="Leve"),AND(AB24="Media",AD24="Menor"),AND(AB24="Media",AD24="Moderado"),AND(AB24="Alta",AD24="Leve"),AND(AB24="Alta",AD24="Menor")),"Moderado",IF(OR(AND(AB24="Muy Baja",AD24="Mayor"),AND(AB24="Baja",AD24="Mayor"),AND(AB24="Media",AD24="Mayor"),AND(AB24="Alta",AD24="Moderado"),AND(AB24="Alta",AD24="Mayor"),AND(AB24="Muy Alta",AD24="Leve"),AND(AB24="Muy Alta",AD24="Menor"),AND(AB24="Muy Alta",AD24="Moderado"),AND(AB24="Muy Alta",AD24="Mayor")),"Alto",IF(OR(AND(AB24="Muy Baja",AD24="Catastrófico"),AND(AB24="Baja",AD24="Catastrófico"),AND(AB24="Media",AD24="Catastrófico"),AND(AB24="Alta",AD24="Catastrófico"),AND(AB24="Muy Alta",AD24="Catastrófico")),"Extremo","")))),"")</f>
        <v/>
      </c>
      <c r="AG24" s="128"/>
      <c r="AH24" s="129"/>
      <c r="AI24" s="130"/>
      <c r="AJ24" s="131"/>
      <c r="AK24" s="131"/>
      <c r="AL24" s="129"/>
      <c r="AM24" s="176"/>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row>
    <row r="25" spans="1:71" ht="68.25" hidden="1" customHeight="1" x14ac:dyDescent="0.3">
      <c r="A25" s="293"/>
      <c r="B25" s="230"/>
      <c r="C25" s="230"/>
      <c r="D25" s="230"/>
      <c r="E25" s="134"/>
      <c r="F25" s="230"/>
      <c r="G25" s="283"/>
      <c r="H25" s="283"/>
      <c r="I25" s="230"/>
      <c r="J25" s="238"/>
      <c r="K25" s="241"/>
      <c r="L25" s="244"/>
      <c r="M25" s="247"/>
      <c r="N25" s="244">
        <f>IF(NOT(ISERROR(MATCH(M25,_xlfn.ANCHORARRAY(H36),0))),L38&amp;"Por favor no seleccionar los criterios de impacto",M25)</f>
        <v>0</v>
      </c>
      <c r="O25" s="241"/>
      <c r="P25" s="244"/>
      <c r="Q25" s="235"/>
      <c r="R25" s="119">
        <v>3</v>
      </c>
      <c r="S25" s="132"/>
      <c r="T25" s="121" t="str">
        <f t="shared" si="0"/>
        <v/>
      </c>
      <c r="U25" s="122"/>
      <c r="V25" s="122"/>
      <c r="W25" s="123" t="str">
        <f t="shared" si="14"/>
        <v/>
      </c>
      <c r="X25" s="122"/>
      <c r="Y25" s="122"/>
      <c r="Z25" s="122"/>
      <c r="AA25" s="124" t="str">
        <f>IFERROR(IF(AND(T24="Probabilidad",T25="Probabilidad"),(AC24-(+AC24*W25)),IF(AND(T24="Impacto",T25="Probabilidad"),(AC23-(+AC23*W25)),IF(T25="Impacto",AC24,""))),"")</f>
        <v/>
      </c>
      <c r="AB25" s="125" t="str">
        <f t="shared" si="2"/>
        <v/>
      </c>
      <c r="AC25" s="126" t="str">
        <f t="shared" si="15"/>
        <v/>
      </c>
      <c r="AD25" s="125" t="str">
        <f t="shared" si="4"/>
        <v/>
      </c>
      <c r="AE25" s="126" t="str">
        <f>IFERROR(IF(AND(T24="Impacto",T25="Impacto"),(AE24-(+AE24*W25)),IF(AND(T24="Probabilidad",T25="Impacto"),(AE23-(+AE23*W25)),IF(T25="Probabilidad",AE24,""))),"")</f>
        <v/>
      </c>
      <c r="AF25" s="127" t="str">
        <f t="shared" si="16"/>
        <v/>
      </c>
      <c r="AG25" s="128"/>
      <c r="AH25" s="129"/>
      <c r="AI25" s="130"/>
      <c r="AJ25" s="131"/>
      <c r="AK25" s="131"/>
      <c r="AL25" s="129"/>
      <c r="AM25" s="176"/>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row>
    <row r="26" spans="1:71" ht="68.25" hidden="1" customHeight="1" x14ac:dyDescent="0.3">
      <c r="A26" s="293"/>
      <c r="B26" s="230"/>
      <c r="C26" s="230"/>
      <c r="D26" s="230"/>
      <c r="E26" s="134"/>
      <c r="F26" s="230"/>
      <c r="G26" s="283"/>
      <c r="H26" s="283"/>
      <c r="I26" s="230"/>
      <c r="J26" s="238"/>
      <c r="K26" s="241"/>
      <c r="L26" s="244"/>
      <c r="M26" s="247"/>
      <c r="N26" s="244">
        <f>IF(NOT(ISERROR(MATCH(M26,_xlfn.ANCHORARRAY(H37),0))),L39&amp;"Por favor no seleccionar los criterios de impacto",M26)</f>
        <v>0</v>
      </c>
      <c r="O26" s="241"/>
      <c r="P26" s="244"/>
      <c r="Q26" s="235"/>
      <c r="R26" s="119">
        <v>4</v>
      </c>
      <c r="S26" s="120"/>
      <c r="T26" s="121" t="str">
        <f t="shared" si="0"/>
        <v/>
      </c>
      <c r="U26" s="122"/>
      <c r="V26" s="122"/>
      <c r="W26" s="123" t="str">
        <f t="shared" si="14"/>
        <v/>
      </c>
      <c r="X26" s="122"/>
      <c r="Y26" s="122"/>
      <c r="Z26" s="122"/>
      <c r="AA26" s="124" t="str">
        <f t="shared" ref="AA26:AA28" si="17">IFERROR(IF(AND(T25="Probabilidad",T26="Probabilidad"),(AC25-(+AC25*W26)),IF(AND(T25="Impacto",T26="Probabilidad"),(AC24-(+AC24*W26)),IF(T26="Impacto",AC25,""))),"")</f>
        <v/>
      </c>
      <c r="AB26" s="125" t="str">
        <f t="shared" si="2"/>
        <v/>
      </c>
      <c r="AC26" s="126" t="str">
        <f t="shared" si="15"/>
        <v/>
      </c>
      <c r="AD26" s="125" t="str">
        <f t="shared" si="4"/>
        <v/>
      </c>
      <c r="AE26" s="126" t="str">
        <f t="shared" ref="AE26:AE28" si="18">IFERROR(IF(AND(T25="Impacto",T26="Impacto"),(AE25-(+AE25*W26)),IF(AND(T25="Probabilidad",T26="Impacto"),(AE24-(+AE24*W26)),IF(T26="Probabilidad",AE25,""))),"")</f>
        <v/>
      </c>
      <c r="AF26" s="127" t="str">
        <f>IFERROR(IF(OR(AND(AB26="Muy Baja",AD26="Leve"),AND(AB26="Muy Baja",AD26="Menor"),AND(AB26="Baja",AD26="Leve")),"Bajo",IF(OR(AND(AB26="Muy baja",AD26="Moderado"),AND(AB26="Baja",AD26="Menor"),AND(AB26="Baja",AD26="Moderado"),AND(AB26="Media",AD26="Leve"),AND(AB26="Media",AD26="Menor"),AND(AB26="Media",AD26="Moderado"),AND(AB26="Alta",AD26="Leve"),AND(AB26="Alta",AD26="Menor")),"Moderado",IF(OR(AND(AB26="Muy Baja",AD26="Mayor"),AND(AB26="Baja",AD26="Mayor"),AND(AB26="Media",AD26="Mayor"),AND(AB26="Alta",AD26="Moderado"),AND(AB26="Alta",AD26="Mayor"),AND(AB26="Muy Alta",AD26="Leve"),AND(AB26="Muy Alta",AD26="Menor"),AND(AB26="Muy Alta",AD26="Moderado"),AND(AB26="Muy Alta",AD26="Mayor")),"Alto",IF(OR(AND(AB26="Muy Baja",AD26="Catastrófico"),AND(AB26="Baja",AD26="Catastrófico"),AND(AB26="Media",AD26="Catastrófico"),AND(AB26="Alta",AD26="Catastrófico"),AND(AB26="Muy Alta",AD26="Catastrófico")),"Extremo","")))),"")</f>
        <v/>
      </c>
      <c r="AG26" s="128"/>
      <c r="AH26" s="129"/>
      <c r="AI26" s="130"/>
      <c r="AJ26" s="131"/>
      <c r="AK26" s="131"/>
      <c r="AL26" s="129"/>
      <c r="AM26" s="176"/>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row>
    <row r="27" spans="1:71" ht="68.25" hidden="1" customHeight="1" x14ac:dyDescent="0.3">
      <c r="A27" s="293"/>
      <c r="B27" s="230"/>
      <c r="C27" s="230"/>
      <c r="D27" s="230"/>
      <c r="E27" s="134"/>
      <c r="F27" s="230"/>
      <c r="G27" s="283"/>
      <c r="H27" s="283"/>
      <c r="I27" s="230"/>
      <c r="J27" s="238"/>
      <c r="K27" s="241"/>
      <c r="L27" s="244"/>
      <c r="M27" s="247"/>
      <c r="N27" s="244">
        <f>IF(NOT(ISERROR(MATCH(M27,_xlfn.ANCHORARRAY(H38),0))),L40&amp;"Por favor no seleccionar los criterios de impacto",M27)</f>
        <v>0</v>
      </c>
      <c r="O27" s="241"/>
      <c r="P27" s="244"/>
      <c r="Q27" s="235"/>
      <c r="R27" s="119">
        <v>5</v>
      </c>
      <c r="S27" s="120"/>
      <c r="T27" s="121" t="str">
        <f t="shared" si="0"/>
        <v/>
      </c>
      <c r="U27" s="122"/>
      <c r="V27" s="122"/>
      <c r="W27" s="123" t="str">
        <f t="shared" si="14"/>
        <v/>
      </c>
      <c r="X27" s="122"/>
      <c r="Y27" s="122"/>
      <c r="Z27" s="122"/>
      <c r="AA27" s="124" t="str">
        <f t="shared" si="17"/>
        <v/>
      </c>
      <c r="AB27" s="125" t="str">
        <f t="shared" si="2"/>
        <v/>
      </c>
      <c r="AC27" s="126" t="str">
        <f t="shared" si="15"/>
        <v/>
      </c>
      <c r="AD27" s="125" t="str">
        <f t="shared" si="4"/>
        <v/>
      </c>
      <c r="AE27" s="126" t="str">
        <f t="shared" si="18"/>
        <v/>
      </c>
      <c r="AF27" s="127" t="str">
        <f t="shared" ref="AF27:AF28" si="19">IFERROR(IF(OR(AND(AB27="Muy Baja",AD27="Leve"),AND(AB27="Muy Baja",AD27="Menor"),AND(AB27="Baja",AD27="Leve")),"Bajo",IF(OR(AND(AB27="Muy baja",AD27="Moderado"),AND(AB27="Baja",AD27="Menor"),AND(AB27="Baja",AD27="Moderado"),AND(AB27="Media",AD27="Leve"),AND(AB27="Media",AD27="Menor"),AND(AB27="Media",AD27="Moderado"),AND(AB27="Alta",AD27="Leve"),AND(AB27="Alta",AD27="Menor")),"Moderado",IF(OR(AND(AB27="Muy Baja",AD27="Mayor"),AND(AB27="Baja",AD27="Mayor"),AND(AB27="Media",AD27="Mayor"),AND(AB27="Alta",AD27="Moderado"),AND(AB27="Alta",AD27="Mayor"),AND(AB27="Muy Alta",AD27="Leve"),AND(AB27="Muy Alta",AD27="Menor"),AND(AB27="Muy Alta",AD27="Moderado"),AND(AB27="Muy Alta",AD27="Mayor")),"Alto",IF(OR(AND(AB27="Muy Baja",AD27="Catastrófico"),AND(AB27="Baja",AD27="Catastrófico"),AND(AB27="Media",AD27="Catastrófico"),AND(AB27="Alta",AD27="Catastrófico"),AND(AB27="Muy Alta",AD27="Catastrófico")),"Extremo","")))),"")</f>
        <v/>
      </c>
      <c r="AG27" s="128"/>
      <c r="AH27" s="129"/>
      <c r="AI27" s="130"/>
      <c r="AJ27" s="131"/>
      <c r="AK27" s="131"/>
      <c r="AL27" s="129"/>
      <c r="AM27" s="176"/>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row>
    <row r="28" spans="1:71" ht="68.25" hidden="1" customHeight="1" thickBot="1" x14ac:dyDescent="0.35">
      <c r="A28" s="294"/>
      <c r="B28" s="232"/>
      <c r="C28" s="232"/>
      <c r="D28" s="232"/>
      <c r="E28" s="177"/>
      <c r="F28" s="232"/>
      <c r="G28" s="285"/>
      <c r="H28" s="285"/>
      <c r="I28" s="232"/>
      <c r="J28" s="295"/>
      <c r="K28" s="296"/>
      <c r="L28" s="290"/>
      <c r="M28" s="297"/>
      <c r="N28" s="290">
        <f>IF(NOT(ISERROR(MATCH(M28,_xlfn.ANCHORARRAY(H39),0))),L41&amp;"Por favor no seleccionar los criterios de impacto",M28)</f>
        <v>0</v>
      </c>
      <c r="O28" s="296"/>
      <c r="P28" s="290"/>
      <c r="Q28" s="291"/>
      <c r="R28" s="178">
        <v>6</v>
      </c>
      <c r="S28" s="179"/>
      <c r="T28" s="180" t="str">
        <f t="shared" si="0"/>
        <v/>
      </c>
      <c r="U28" s="181"/>
      <c r="V28" s="181"/>
      <c r="W28" s="182" t="str">
        <f t="shared" si="14"/>
        <v/>
      </c>
      <c r="X28" s="181"/>
      <c r="Y28" s="181"/>
      <c r="Z28" s="181"/>
      <c r="AA28" s="183" t="str">
        <f t="shared" si="17"/>
        <v/>
      </c>
      <c r="AB28" s="184" t="str">
        <f t="shared" si="2"/>
        <v/>
      </c>
      <c r="AC28" s="182" t="str">
        <f t="shared" si="15"/>
        <v/>
      </c>
      <c r="AD28" s="184" t="str">
        <f t="shared" si="4"/>
        <v/>
      </c>
      <c r="AE28" s="182" t="str">
        <f t="shared" si="18"/>
        <v/>
      </c>
      <c r="AF28" s="185" t="str">
        <f t="shared" si="19"/>
        <v/>
      </c>
      <c r="AG28" s="181"/>
      <c r="AH28" s="186"/>
      <c r="AI28" s="187"/>
      <c r="AJ28" s="188"/>
      <c r="AK28" s="188"/>
      <c r="AL28" s="186"/>
      <c r="AM28" s="189"/>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row>
    <row r="29" spans="1:71" ht="81.75" customHeight="1" x14ac:dyDescent="0.3">
      <c r="A29" s="280">
        <v>4</v>
      </c>
      <c r="B29" s="230"/>
      <c r="C29" s="230"/>
      <c r="D29" s="230"/>
      <c r="E29" s="134"/>
      <c r="F29" s="230"/>
      <c r="G29" s="283"/>
      <c r="H29" s="283"/>
      <c r="I29" s="230"/>
      <c r="J29" s="238"/>
      <c r="K29" s="241" t="str">
        <f>IF(J29&lt;=0,"",IF(J29&lt;=2,"Muy Baja",IF(J29&lt;=24,"Baja",IF(J29&lt;=500,"Media",IF(J29&lt;=5000,"Alta","Muy Alta")))))</f>
        <v/>
      </c>
      <c r="L29" s="244" t="str">
        <f>IF(K29="","",IF(K29="Muy Baja",0.2,IF(K29="Baja",0.4,IF(K29="Media",0.6,IF(K29="Alta",0.8,IF(K29="Muy Alta",1,))))))</f>
        <v/>
      </c>
      <c r="M29" s="247"/>
      <c r="N29" s="244">
        <f>IF(NOT(ISERROR(MATCH(M29,'Tabla Impacto'!$B$221:$B$223,0))),'Tabla Impacto'!$F$223&amp;"Por favor no seleccionar los criterios de impacto(Afectación Económica o presupuestal y Pérdida Reputacional)",M29)</f>
        <v>0</v>
      </c>
      <c r="O29" s="241" t="str">
        <f>IF(OR(N29='Tabla Impacto'!$C$11,N29='Tabla Impacto'!$D$11),"Leve",IF(OR(N29='Tabla Impacto'!$C$12,N29='Tabla Impacto'!$D$12),"Menor",IF(OR(N29='Tabla Impacto'!$C$13,N29='Tabla Impacto'!$D$13),"Moderado",IF(OR(N29='Tabla Impacto'!$C$14,N29='Tabla Impacto'!$D$14),"Mayor",IF(OR(N29='Tabla Impacto'!$C$15,N29='Tabla Impacto'!$D$15),"Catastrófico","")))))</f>
        <v/>
      </c>
      <c r="P29" s="244" t="str">
        <f>IF(O29="","",IF(O29="Leve",0.2,IF(O29="Menor",0.4,IF(O29="Moderado",0.6,IF(O29="Mayor",0.8,IF(O29="Catastrófico",1,))))))</f>
        <v/>
      </c>
      <c r="Q29" s="235" t="str">
        <f>IF(OR(AND(K29="Muy Baja",O29="Leve"),AND(K29="Muy Baja",O29="Menor"),AND(K29="Baja",O29="Leve")),"Bajo",IF(OR(AND(K29="Muy baja",O29="Moderado"),AND(K29="Baja",O29="Menor"),AND(K29="Baja",O29="Moderado"),AND(K29="Media",O29="Leve"),AND(K29="Media",O29="Menor"),AND(K29="Media",O29="Moderado"),AND(K29="Alta",O29="Leve"),AND(K29="Alta",O29="Menor")),"Moderado",IF(OR(AND(K29="Muy Baja",O29="Mayor"),AND(K29="Baja",O29="Mayor"),AND(K29="Media",O29="Mayor"),AND(K29="Alta",O29="Moderado"),AND(K29="Alta",O29="Mayor"),AND(K29="Muy Alta",O29="Leve"),AND(K29="Muy Alta",O29="Menor"),AND(K29="Muy Alta",O29="Moderado"),AND(K29="Muy Alta",O29="Mayor")),"Alto",IF(OR(AND(K29="Muy Baja",O29="Catastrófico"),AND(K29="Baja",O29="Catastrófico"),AND(K29="Media",O29="Catastrófico"),AND(K29="Alta",O29="Catastrófico"),AND(K29="Muy Alta",O29="Catastrófico")),"Extremo",""))))</f>
        <v/>
      </c>
      <c r="R29" s="160">
        <v>1</v>
      </c>
      <c r="S29" s="161"/>
      <c r="T29" s="162" t="str">
        <f t="shared" si="0"/>
        <v/>
      </c>
      <c r="U29" s="163"/>
      <c r="V29" s="163"/>
      <c r="W29" s="164" t="str">
        <f>IF(AND(U29="Preventivo",V29="Automático"),"50%",IF(AND(U29="Preventivo",V29="Manual"),"40%",IF(AND(U29="Detectivo",V29="Automático"),"40%",IF(AND(U29="Detectivo",V29="Manual"),"30%",IF(AND(U29="Correctivo",V29="Automático"),"35%",IF(AND(U29="Correctivo",V29="Manual"),"25%",""))))))</f>
        <v/>
      </c>
      <c r="X29" s="163"/>
      <c r="Y29" s="163"/>
      <c r="Z29" s="163"/>
      <c r="AA29" s="165" t="str">
        <f>IFERROR(IF(T29="Probabilidad",(L29-(+L29*W29)),IF(T29="Impacto",L29,"")),"")</f>
        <v/>
      </c>
      <c r="AB29" s="166" t="str">
        <f>IFERROR(IF(AA29="","",IF(AA29&lt;=0.2,"Muy Baja",IF(AA29&lt;=0.4,"Baja",IF(AA29&lt;=0.6,"Media",IF(AA29&lt;=0.8,"Alta","Muy Alta"))))),"")</f>
        <v/>
      </c>
      <c r="AC29" s="167" t="str">
        <f>+AA29</f>
        <v/>
      </c>
      <c r="AD29" s="166" t="str">
        <f>IFERROR(IF(AE29="","",IF(AE29&lt;=0.2,"Leve",IF(AE29&lt;=0.4,"Menor",IF(AE29&lt;=0.6,"Moderado",IF(AE29&lt;=0.8,"Mayor","Catastrófico"))))),"")</f>
        <v/>
      </c>
      <c r="AE29" s="167" t="str">
        <f>IFERROR(IF(T29="Impacto",(P29-(+P29*W29)),IF(T29="Probabilidad",P29,"")),"")</f>
        <v/>
      </c>
      <c r="AF29" s="168" t="str">
        <f>IFERROR(IF(OR(AND(AB29="Muy Baja",AD29="Leve"),AND(AB29="Muy Baja",AD29="Menor"),AND(AB29="Baja",AD29="Leve")),"Bajo",IF(OR(AND(AB29="Muy baja",AD29="Moderado"),AND(AB29="Baja",AD29="Menor"),AND(AB29="Baja",AD29="Moderado"),AND(AB29="Media",AD29="Leve"),AND(AB29="Media",AD29="Menor"),AND(AB29="Media",AD29="Moderado"),AND(AB29="Alta",AD29="Leve"),AND(AB29="Alta",AD29="Menor")),"Moderado",IF(OR(AND(AB29="Muy Baja",AD29="Mayor"),AND(AB29="Baja",AD29="Mayor"),AND(AB29="Media",AD29="Mayor"),AND(AB29="Alta",AD29="Moderado"),AND(AB29="Alta",AD29="Mayor"),AND(AB29="Muy Alta",AD29="Leve"),AND(AB29="Muy Alta",AD29="Menor"),AND(AB29="Muy Alta",AD29="Moderado"),AND(AB29="Muy Alta",AD29="Mayor")),"Alto",IF(OR(AND(AB29="Muy Baja",AD29="Catastrófico"),AND(AB29="Baja",AD29="Catastrófico"),AND(AB29="Media",AD29="Catastrófico"),AND(AB29="Alta",AD29="Catastrófico"),AND(AB29="Muy Alta",AD29="Catastrófico")),"Extremo","")))),"")</f>
        <v/>
      </c>
      <c r="AG29" s="169"/>
      <c r="AH29" s="135"/>
      <c r="AI29" s="159"/>
      <c r="AJ29" s="170"/>
      <c r="AK29" s="170"/>
      <c r="AL29" s="135"/>
      <c r="AM29" s="159"/>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row>
    <row r="30" spans="1:71" ht="68.45" customHeight="1" x14ac:dyDescent="0.3">
      <c r="A30" s="280"/>
      <c r="B30" s="230"/>
      <c r="C30" s="230"/>
      <c r="D30" s="230"/>
      <c r="E30" s="134"/>
      <c r="F30" s="230"/>
      <c r="G30" s="283"/>
      <c r="H30" s="283"/>
      <c r="I30" s="230"/>
      <c r="J30" s="238"/>
      <c r="K30" s="241"/>
      <c r="L30" s="244"/>
      <c r="M30" s="247"/>
      <c r="N30" s="244">
        <f>IF(NOT(ISERROR(MATCH(M30,_xlfn.ANCHORARRAY(H41),0))),L43&amp;"Por favor no seleccionar los criterios de impacto",M30)</f>
        <v>0</v>
      </c>
      <c r="O30" s="241"/>
      <c r="P30" s="244"/>
      <c r="Q30" s="235"/>
      <c r="R30" s="119">
        <v>2</v>
      </c>
      <c r="S30" s="120"/>
      <c r="T30" s="121" t="str">
        <f t="shared" si="0"/>
        <v/>
      </c>
      <c r="U30" s="122"/>
      <c r="V30" s="122"/>
      <c r="W30" s="123" t="str">
        <f t="shared" ref="W30:W34" si="20">IF(AND(U30="Preventivo",V30="Automático"),"50%",IF(AND(U30="Preventivo",V30="Manual"),"40%",IF(AND(U30="Detectivo",V30="Automático"),"40%",IF(AND(U30="Detectivo",V30="Manual"),"30%",IF(AND(U30="Correctivo",V30="Automático"),"35%",IF(AND(U30="Correctivo",V30="Manual"),"25%",""))))))</f>
        <v/>
      </c>
      <c r="X30" s="122"/>
      <c r="Y30" s="122"/>
      <c r="Z30" s="122"/>
      <c r="AA30" s="124" t="str">
        <f>IFERROR(IF(AND(T29="Probabilidad",T30="Probabilidad"),(AC29-(+AC29*W30)),IF(T30="Probabilidad",(L29-(+L29*W30)),IF(T30="Impacto",AC29,""))),"")</f>
        <v/>
      </c>
      <c r="AB30" s="125" t="str">
        <f t="shared" si="2"/>
        <v/>
      </c>
      <c r="AC30" s="126" t="str">
        <f t="shared" ref="AC30:AC34" si="21">+AA30</f>
        <v/>
      </c>
      <c r="AD30" s="125" t="str">
        <f t="shared" si="4"/>
        <v/>
      </c>
      <c r="AE30" s="126" t="str">
        <f>IFERROR(IF(AND(T29="Impacto",T30="Impacto"),(AE29-(+AE29*W30)),IF(T30="Impacto",(P29-(+P29*W30)),IF(T30="Probabilidad",AE29,""))),"")</f>
        <v/>
      </c>
      <c r="AF30" s="127" t="str">
        <f t="shared" ref="AF30:AF31" si="22">IFERROR(IF(OR(AND(AB30="Muy Baja",AD30="Leve"),AND(AB30="Muy Baja",AD30="Menor"),AND(AB30="Baja",AD30="Leve")),"Bajo",IF(OR(AND(AB30="Muy baja",AD30="Moderado"),AND(AB30="Baja",AD30="Menor"),AND(AB30="Baja",AD30="Moderado"),AND(AB30="Media",AD30="Leve"),AND(AB30="Media",AD30="Menor"),AND(AB30="Media",AD30="Moderado"),AND(AB30="Alta",AD30="Leve"),AND(AB30="Alta",AD30="Menor")),"Moderado",IF(OR(AND(AB30="Muy Baja",AD30="Mayor"),AND(AB30="Baja",AD30="Mayor"),AND(AB30="Media",AD30="Mayor"),AND(AB30="Alta",AD30="Moderado"),AND(AB30="Alta",AD30="Mayor"),AND(AB30="Muy Alta",AD30="Leve"),AND(AB30="Muy Alta",AD30="Menor"),AND(AB30="Muy Alta",AD30="Moderado"),AND(AB30="Muy Alta",AD30="Mayor")),"Alto",IF(OR(AND(AB30="Muy Baja",AD30="Catastrófico"),AND(AB30="Baja",AD30="Catastrófico"),AND(AB30="Media",AD30="Catastrófico"),AND(AB30="Alta",AD30="Catastrófico"),AND(AB30="Muy Alta",AD30="Catastrófico")),"Extremo","")))),"")</f>
        <v/>
      </c>
      <c r="AG30" s="128"/>
      <c r="AH30" s="129"/>
      <c r="AI30" s="130"/>
      <c r="AJ30" s="131"/>
      <c r="AK30" s="131"/>
      <c r="AL30" s="129"/>
      <c r="AM30" s="130"/>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row>
    <row r="31" spans="1:71" ht="68.45" customHeight="1" x14ac:dyDescent="0.3">
      <c r="A31" s="280"/>
      <c r="B31" s="230"/>
      <c r="C31" s="230"/>
      <c r="D31" s="230"/>
      <c r="E31" s="134"/>
      <c r="F31" s="230"/>
      <c r="G31" s="283"/>
      <c r="H31" s="283"/>
      <c r="I31" s="230"/>
      <c r="J31" s="238"/>
      <c r="K31" s="241"/>
      <c r="L31" s="244"/>
      <c r="M31" s="247"/>
      <c r="N31" s="244">
        <f>IF(NOT(ISERROR(MATCH(M31,_xlfn.ANCHORARRAY(H42),0))),L44&amp;"Por favor no seleccionar los criterios de impacto",M31)</f>
        <v>0</v>
      </c>
      <c r="O31" s="241"/>
      <c r="P31" s="244"/>
      <c r="Q31" s="235"/>
      <c r="R31" s="119">
        <v>3</v>
      </c>
      <c r="S31" s="132"/>
      <c r="T31" s="121" t="str">
        <f t="shared" si="0"/>
        <v/>
      </c>
      <c r="U31" s="122"/>
      <c r="V31" s="122"/>
      <c r="W31" s="123" t="str">
        <f t="shared" si="20"/>
        <v/>
      </c>
      <c r="X31" s="122"/>
      <c r="Y31" s="122"/>
      <c r="Z31" s="122"/>
      <c r="AA31" s="124" t="str">
        <f>IFERROR(IF(AND(T30="Probabilidad",T31="Probabilidad"),(AC30-(+AC30*W31)),IF(AND(T30="Impacto",T31="Probabilidad"),(AC29-(+AC29*W31)),IF(T31="Impacto",AC30,""))),"")</f>
        <v/>
      </c>
      <c r="AB31" s="125" t="str">
        <f t="shared" si="2"/>
        <v/>
      </c>
      <c r="AC31" s="126" t="str">
        <f t="shared" si="21"/>
        <v/>
      </c>
      <c r="AD31" s="125" t="str">
        <f t="shared" si="4"/>
        <v/>
      </c>
      <c r="AE31" s="126" t="str">
        <f>IFERROR(IF(AND(T30="Impacto",T31="Impacto"),(AE30-(+AE30*W31)),IF(AND(T30="Probabilidad",T31="Impacto"),(AE29-(+AE29*W31)),IF(T31="Probabilidad",AE30,""))),"")</f>
        <v/>
      </c>
      <c r="AF31" s="127" t="str">
        <f t="shared" si="22"/>
        <v/>
      </c>
      <c r="AG31" s="128"/>
      <c r="AH31" s="129"/>
      <c r="AI31" s="130"/>
      <c r="AJ31" s="131"/>
      <c r="AK31" s="131"/>
      <c r="AL31" s="129"/>
      <c r="AM31" s="130"/>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1" ht="68.45" customHeight="1" x14ac:dyDescent="0.3">
      <c r="A32" s="280"/>
      <c r="B32" s="230"/>
      <c r="C32" s="230"/>
      <c r="D32" s="230"/>
      <c r="E32" s="134"/>
      <c r="F32" s="230"/>
      <c r="G32" s="283"/>
      <c r="H32" s="283"/>
      <c r="I32" s="230"/>
      <c r="J32" s="238"/>
      <c r="K32" s="241"/>
      <c r="L32" s="244"/>
      <c r="M32" s="247"/>
      <c r="N32" s="244">
        <f>IF(NOT(ISERROR(MATCH(M32,_xlfn.ANCHORARRAY(H43),0))),L45&amp;"Por favor no seleccionar los criterios de impacto",M32)</f>
        <v>0</v>
      </c>
      <c r="O32" s="241"/>
      <c r="P32" s="244"/>
      <c r="Q32" s="235"/>
      <c r="R32" s="119">
        <v>4</v>
      </c>
      <c r="S32" s="120"/>
      <c r="T32" s="121" t="str">
        <f t="shared" si="0"/>
        <v/>
      </c>
      <c r="U32" s="122"/>
      <c r="V32" s="122"/>
      <c r="W32" s="123" t="str">
        <f t="shared" si="20"/>
        <v/>
      </c>
      <c r="X32" s="122"/>
      <c r="Y32" s="122"/>
      <c r="Z32" s="122"/>
      <c r="AA32" s="124" t="str">
        <f t="shared" ref="AA32:AA34" si="23">IFERROR(IF(AND(T31="Probabilidad",T32="Probabilidad"),(AC31-(+AC31*W32)),IF(AND(T31="Impacto",T32="Probabilidad"),(AC30-(+AC30*W32)),IF(T32="Impacto",AC31,""))),"")</f>
        <v/>
      </c>
      <c r="AB32" s="125" t="str">
        <f t="shared" si="2"/>
        <v/>
      </c>
      <c r="AC32" s="126" t="str">
        <f t="shared" si="21"/>
        <v/>
      </c>
      <c r="AD32" s="125" t="str">
        <f t="shared" si="4"/>
        <v/>
      </c>
      <c r="AE32" s="126" t="str">
        <f t="shared" ref="AE32:AE34" si="24">IFERROR(IF(AND(T31="Impacto",T32="Impacto"),(AE31-(+AE31*W32)),IF(AND(T31="Probabilidad",T32="Impacto"),(AE30-(+AE30*W32)),IF(T32="Probabilidad",AE31,""))),"")</f>
        <v/>
      </c>
      <c r="AF32" s="127" t="str">
        <f>IFERROR(IF(OR(AND(AB32="Muy Baja",AD32="Leve"),AND(AB32="Muy Baja",AD32="Menor"),AND(AB32="Baja",AD32="Leve")),"Bajo",IF(OR(AND(AB32="Muy baja",AD32="Moderado"),AND(AB32="Baja",AD32="Menor"),AND(AB32="Baja",AD32="Moderado"),AND(AB32="Media",AD32="Leve"),AND(AB32="Media",AD32="Menor"),AND(AB32="Media",AD32="Moderado"),AND(AB32="Alta",AD32="Leve"),AND(AB32="Alta",AD32="Menor")),"Moderado",IF(OR(AND(AB32="Muy Baja",AD32="Mayor"),AND(AB32="Baja",AD32="Mayor"),AND(AB32="Media",AD32="Mayor"),AND(AB32="Alta",AD32="Moderado"),AND(AB32="Alta",AD32="Mayor"),AND(AB32="Muy Alta",AD32="Leve"),AND(AB32="Muy Alta",AD32="Menor"),AND(AB32="Muy Alta",AD32="Moderado"),AND(AB32="Muy Alta",AD32="Mayor")),"Alto",IF(OR(AND(AB32="Muy Baja",AD32="Catastrófico"),AND(AB32="Baja",AD32="Catastrófico"),AND(AB32="Media",AD32="Catastrófico"),AND(AB32="Alta",AD32="Catastrófico"),AND(AB32="Muy Alta",AD32="Catastrófico")),"Extremo","")))),"")</f>
        <v/>
      </c>
      <c r="AG32" s="128"/>
      <c r="AH32" s="129"/>
      <c r="AI32" s="130"/>
      <c r="AJ32" s="131"/>
      <c r="AK32" s="131"/>
      <c r="AL32" s="129"/>
      <c r="AM32" s="130"/>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row>
    <row r="33" spans="1:71" ht="68.45" customHeight="1" x14ac:dyDescent="0.3">
      <c r="A33" s="280"/>
      <c r="B33" s="230"/>
      <c r="C33" s="230"/>
      <c r="D33" s="230"/>
      <c r="E33" s="134"/>
      <c r="F33" s="230"/>
      <c r="G33" s="283"/>
      <c r="H33" s="283"/>
      <c r="I33" s="230"/>
      <c r="J33" s="238"/>
      <c r="K33" s="241"/>
      <c r="L33" s="244"/>
      <c r="M33" s="247"/>
      <c r="N33" s="244">
        <f>IF(NOT(ISERROR(MATCH(M33,_xlfn.ANCHORARRAY(H44),0))),L46&amp;"Por favor no seleccionar los criterios de impacto",M33)</f>
        <v>0</v>
      </c>
      <c r="O33" s="241"/>
      <c r="P33" s="244"/>
      <c r="Q33" s="235"/>
      <c r="R33" s="119">
        <v>5</v>
      </c>
      <c r="S33" s="120"/>
      <c r="T33" s="121" t="str">
        <f t="shared" si="0"/>
        <v/>
      </c>
      <c r="U33" s="122"/>
      <c r="V33" s="122"/>
      <c r="W33" s="123" t="str">
        <f t="shared" si="20"/>
        <v/>
      </c>
      <c r="X33" s="122"/>
      <c r="Y33" s="122"/>
      <c r="Z33" s="122"/>
      <c r="AA33" s="124"/>
      <c r="AB33" s="125" t="str">
        <f>IFERROR(IF(AA33="","",IF(AA33&lt;=0.2,"Muy Baja",IF(AA33&lt;=0.4,"Baja",IF(AA33&lt;=0.6,"Media",IF(AA33&lt;=0.8,"Alta","Muy Alta"))))),"")</f>
        <v/>
      </c>
      <c r="AC33" s="126"/>
      <c r="AD33" s="125" t="str">
        <f t="shared" si="4"/>
        <v/>
      </c>
      <c r="AE33" s="126" t="str">
        <f t="shared" si="24"/>
        <v/>
      </c>
      <c r="AF33" s="127" t="str">
        <f t="shared" ref="AF33:AF34" si="25">IFERROR(IF(OR(AND(AB33="Muy Baja",AD33="Leve"),AND(AB33="Muy Baja",AD33="Menor"),AND(AB33="Baja",AD33="Leve")),"Bajo",IF(OR(AND(AB33="Muy baja",AD33="Moderado"),AND(AB33="Baja",AD33="Menor"),AND(AB33="Baja",AD33="Moderado"),AND(AB33="Media",AD33="Leve"),AND(AB33="Media",AD33="Menor"),AND(AB33="Media",AD33="Moderado"),AND(AB33="Alta",AD33="Leve"),AND(AB33="Alta",AD33="Menor")),"Moderado",IF(OR(AND(AB33="Muy Baja",AD33="Mayor"),AND(AB33="Baja",AD33="Mayor"),AND(AB33="Media",AD33="Mayor"),AND(AB33="Alta",AD33="Moderado"),AND(AB33="Alta",AD33="Mayor"),AND(AB33="Muy Alta",AD33="Leve"),AND(AB33="Muy Alta",AD33="Menor"),AND(AB33="Muy Alta",AD33="Moderado"),AND(AB33="Muy Alta",AD33="Mayor")),"Alto",IF(OR(AND(AB33="Muy Baja",AD33="Catastrófico"),AND(AB33="Baja",AD33="Catastrófico"),AND(AB33="Media",AD33="Catastrófico"),AND(AB33="Alta",AD33="Catastrófico"),AND(AB33="Muy Alta",AD33="Catastrófico")),"Extremo","")))),"")</f>
        <v/>
      </c>
      <c r="AG33" s="128"/>
      <c r="AH33" s="129"/>
      <c r="AI33" s="130"/>
      <c r="AJ33" s="131"/>
      <c r="AK33" s="131"/>
      <c r="AL33" s="129"/>
      <c r="AM33" s="130"/>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row>
    <row r="34" spans="1:71" ht="68.45" customHeight="1" x14ac:dyDescent="0.3">
      <c r="A34" s="281"/>
      <c r="B34" s="231"/>
      <c r="C34" s="231"/>
      <c r="D34" s="231"/>
      <c r="E34" s="135"/>
      <c r="F34" s="231"/>
      <c r="G34" s="284"/>
      <c r="H34" s="284"/>
      <c r="I34" s="231"/>
      <c r="J34" s="239"/>
      <c r="K34" s="242"/>
      <c r="L34" s="245"/>
      <c r="M34" s="248"/>
      <c r="N34" s="245">
        <f>IF(NOT(ISERROR(MATCH(M34,_xlfn.ANCHORARRAY(H45),0))),L47&amp;"Por favor no seleccionar los criterios de impacto",M34)</f>
        <v>0</v>
      </c>
      <c r="O34" s="242"/>
      <c r="P34" s="245"/>
      <c r="Q34" s="236"/>
      <c r="R34" s="119">
        <v>6</v>
      </c>
      <c r="S34" s="120"/>
      <c r="T34" s="121" t="str">
        <f t="shared" si="0"/>
        <v/>
      </c>
      <c r="U34" s="122"/>
      <c r="V34" s="122"/>
      <c r="W34" s="123" t="str">
        <f t="shared" si="20"/>
        <v/>
      </c>
      <c r="X34" s="122"/>
      <c r="Y34" s="122"/>
      <c r="Z34" s="122"/>
      <c r="AA34" s="124" t="str">
        <f t="shared" si="23"/>
        <v/>
      </c>
      <c r="AB34" s="125" t="str">
        <f t="shared" si="2"/>
        <v/>
      </c>
      <c r="AC34" s="126" t="str">
        <f t="shared" si="21"/>
        <v/>
      </c>
      <c r="AD34" s="125" t="str">
        <f t="shared" si="4"/>
        <v/>
      </c>
      <c r="AE34" s="126" t="str">
        <f t="shared" si="24"/>
        <v/>
      </c>
      <c r="AF34" s="127" t="str">
        <f t="shared" si="25"/>
        <v/>
      </c>
      <c r="AG34" s="128"/>
      <c r="AH34" s="129"/>
      <c r="AI34" s="130"/>
      <c r="AJ34" s="131"/>
      <c r="AK34" s="131"/>
      <c r="AL34" s="129"/>
      <c r="AM34" s="130"/>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row>
    <row r="35" spans="1:71" ht="68.45" customHeight="1" x14ac:dyDescent="0.3">
      <c r="A35" s="279">
        <v>5</v>
      </c>
      <c r="B35" s="229"/>
      <c r="C35" s="229"/>
      <c r="D35" s="229"/>
      <c r="E35" s="133"/>
      <c r="F35" s="229"/>
      <c r="G35" s="282"/>
      <c r="H35" s="282"/>
      <c r="I35" s="229"/>
      <c r="J35" s="237"/>
      <c r="K35" s="240" t="str">
        <f>IF(J35&lt;=0,"",IF(J35&lt;=2,"Muy Baja",IF(J35&lt;=24,"Baja",IF(J35&lt;=500,"Media",IF(J35&lt;=5000,"Alta","Muy Alta")))))</f>
        <v/>
      </c>
      <c r="L35" s="243" t="str">
        <f>IF(K35="","",IF(K35="Muy Baja",0.2,IF(K35="Baja",0.4,IF(K35="Media",0.6,IF(K35="Alta",0.8,IF(K35="Muy Alta",1,))))))</f>
        <v/>
      </c>
      <c r="M35" s="246"/>
      <c r="N35" s="243">
        <f>IF(NOT(ISERROR(MATCH(M35,'Tabla Impacto'!$B$221:$B$223,0))),'Tabla Impacto'!$F$223&amp;"Por favor no seleccionar los criterios de impacto(Afectación Económica o presupuestal y Pérdida Reputacional)",M35)</f>
        <v>0</v>
      </c>
      <c r="O35" s="240" t="str">
        <f>IF(OR(N35='Tabla Impacto'!$C$11,N35='Tabla Impacto'!$D$11),"Leve",IF(OR(N35='Tabla Impacto'!$C$12,N35='Tabla Impacto'!$D$12),"Menor",IF(OR(N35='Tabla Impacto'!$C$13,N35='Tabla Impacto'!$D$13),"Moderado",IF(OR(N35='Tabla Impacto'!$C$14,N35='Tabla Impacto'!$D$14),"Mayor",IF(OR(N35='Tabla Impacto'!$C$15,N35='Tabla Impacto'!$D$15),"Catastrófico","")))))</f>
        <v/>
      </c>
      <c r="P35" s="243" t="str">
        <f>IF(O35="","",IF(O35="Leve",0.2,IF(O35="Menor",0.4,IF(O35="Moderado",0.6,IF(O35="Mayor",0.8,IF(O35="Catastrófico",1,))))))</f>
        <v/>
      </c>
      <c r="Q35" s="234" t="str">
        <f>IF(OR(AND(K35="Muy Baja",O35="Leve"),AND(K35="Muy Baja",O35="Menor"),AND(K35="Baja",O35="Leve")),"Bajo",IF(OR(AND(K35="Muy baja",O35="Moderado"),AND(K35="Baja",O35="Menor"),AND(K35="Baja",O35="Moderado"),AND(K35="Media",O35="Leve"),AND(K35="Media",O35="Menor"),AND(K35="Media",O35="Moderado"),AND(K35="Alta",O35="Leve"),AND(K35="Alta",O35="Menor")),"Moderado",IF(OR(AND(K35="Muy Baja",O35="Mayor"),AND(K35="Baja",O35="Mayor"),AND(K35="Media",O35="Mayor"),AND(K35="Alta",O35="Moderado"),AND(K35="Alta",O35="Mayor"),AND(K35="Muy Alta",O35="Leve"),AND(K35="Muy Alta",O35="Menor"),AND(K35="Muy Alta",O35="Moderado"),AND(K35="Muy Alta",O35="Mayor")),"Alto",IF(OR(AND(K35="Muy Baja",O35="Catastrófico"),AND(K35="Baja",O35="Catastrófico"),AND(K35="Media",O35="Catastrófico"),AND(K35="Alta",O35="Catastrófico"),AND(K35="Muy Alta",O35="Catastrófico")),"Extremo",""))))</f>
        <v/>
      </c>
      <c r="R35" s="119">
        <v>1</v>
      </c>
      <c r="S35" s="120"/>
      <c r="T35" s="121" t="str">
        <f t="shared" si="0"/>
        <v/>
      </c>
      <c r="U35" s="122"/>
      <c r="V35" s="122"/>
      <c r="W35" s="123" t="str">
        <f>IF(AND(U35="Preventivo",V35="Automático"),"50%",IF(AND(U35="Preventivo",V35="Manual"),"40%",IF(AND(U35="Detectivo",V35="Automático"),"40%",IF(AND(U35="Detectivo",V35="Manual"),"30%",IF(AND(U35="Correctivo",V35="Automático"),"35%",IF(AND(U35="Correctivo",V35="Manual"),"25%",""))))))</f>
        <v/>
      </c>
      <c r="X35" s="122"/>
      <c r="Y35" s="122"/>
      <c r="Z35" s="122"/>
      <c r="AA35" s="124" t="str">
        <f>IFERROR(IF(T35="Probabilidad",(L35-(+L35*W35)),IF(T35="Impacto",L35,"")),"")</f>
        <v/>
      </c>
      <c r="AB35" s="125" t="str">
        <f>IFERROR(IF(AA35="","",IF(AA35&lt;=0.2,"Muy Baja",IF(AA35&lt;=0.4,"Baja",IF(AA35&lt;=0.6,"Media",IF(AA35&lt;=0.8,"Alta","Muy Alta"))))),"")</f>
        <v/>
      </c>
      <c r="AC35" s="126" t="str">
        <f>+AA35</f>
        <v/>
      </c>
      <c r="AD35" s="125" t="str">
        <f>IFERROR(IF(AE35="","",IF(AE35&lt;=0.2,"Leve",IF(AE35&lt;=0.4,"Menor",IF(AE35&lt;=0.6,"Moderado",IF(AE35&lt;=0.8,"Mayor","Catastrófico"))))),"")</f>
        <v/>
      </c>
      <c r="AE35" s="126" t="str">
        <f>IFERROR(IF(T35="Impacto",(P35-(+P35*W35)),IF(T35="Probabilidad",P35,"")),"")</f>
        <v/>
      </c>
      <c r="AF35" s="127" t="str">
        <f>IFERROR(IF(OR(AND(AB35="Muy Baja",AD35="Leve"),AND(AB35="Muy Baja",AD35="Menor"),AND(AB35="Baja",AD35="Leve")),"Bajo",IF(OR(AND(AB35="Muy baja",AD35="Moderado"),AND(AB35="Baja",AD35="Menor"),AND(AB35="Baja",AD35="Moderado"),AND(AB35="Media",AD35="Leve"),AND(AB35="Media",AD35="Menor"),AND(AB35="Media",AD35="Moderado"),AND(AB35="Alta",AD35="Leve"),AND(AB35="Alta",AD35="Menor")),"Moderado",IF(OR(AND(AB35="Muy Baja",AD35="Mayor"),AND(AB35="Baja",AD35="Mayor"),AND(AB35="Media",AD35="Mayor"),AND(AB35="Alta",AD35="Moderado"),AND(AB35="Alta",AD35="Mayor"),AND(AB35="Muy Alta",AD35="Leve"),AND(AB35="Muy Alta",AD35="Menor"),AND(AB35="Muy Alta",AD35="Moderado"),AND(AB35="Muy Alta",AD35="Mayor")),"Alto",IF(OR(AND(AB35="Muy Baja",AD35="Catastrófico"),AND(AB35="Baja",AD35="Catastrófico"),AND(AB35="Media",AD35="Catastrófico"),AND(AB35="Alta",AD35="Catastrófico"),AND(AB35="Muy Alta",AD35="Catastrófico")),"Extremo","")))),"")</f>
        <v/>
      </c>
      <c r="AG35" s="128"/>
      <c r="AH35" s="129"/>
      <c r="AI35" s="130"/>
      <c r="AJ35" s="131"/>
      <c r="AK35" s="131"/>
      <c r="AL35" s="129"/>
      <c r="AM35" s="130"/>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row>
    <row r="36" spans="1:71" ht="68.45" customHeight="1" x14ac:dyDescent="0.3">
      <c r="A36" s="280"/>
      <c r="B36" s="230"/>
      <c r="C36" s="230"/>
      <c r="D36" s="230"/>
      <c r="E36" s="134"/>
      <c r="F36" s="230"/>
      <c r="G36" s="283"/>
      <c r="H36" s="283"/>
      <c r="I36" s="230"/>
      <c r="J36" s="238"/>
      <c r="K36" s="241"/>
      <c r="L36" s="244"/>
      <c r="M36" s="247"/>
      <c r="N36" s="244">
        <f>IF(NOT(ISERROR(MATCH(M36,_xlfn.ANCHORARRAY(H47),0))),L49&amp;"Por favor no seleccionar los criterios de impacto",M36)</f>
        <v>0</v>
      </c>
      <c r="O36" s="241"/>
      <c r="P36" s="244"/>
      <c r="Q36" s="235"/>
      <c r="R36" s="119">
        <v>2</v>
      </c>
      <c r="S36" s="120"/>
      <c r="T36" s="121" t="str">
        <f t="shared" si="0"/>
        <v/>
      </c>
      <c r="U36" s="122"/>
      <c r="V36" s="122"/>
      <c r="W36" s="123" t="str">
        <f t="shared" ref="W36:W40" si="26">IF(AND(U36="Preventivo",V36="Automático"),"50%",IF(AND(U36="Preventivo",V36="Manual"),"40%",IF(AND(U36="Detectivo",V36="Automático"),"40%",IF(AND(U36="Detectivo",V36="Manual"),"30%",IF(AND(U36="Correctivo",V36="Automático"),"35%",IF(AND(U36="Correctivo",V36="Manual"),"25%",""))))))</f>
        <v/>
      </c>
      <c r="X36" s="122"/>
      <c r="Y36" s="122"/>
      <c r="Z36" s="122"/>
      <c r="AA36" s="124" t="str">
        <f>IFERROR(IF(AND(T35="Probabilidad",T36="Probabilidad"),(AC35-(+AC35*W36)),IF(T36="Probabilidad",(L35-(+L35*W36)),IF(T36="Impacto",AC35,""))),"")</f>
        <v/>
      </c>
      <c r="AB36" s="125" t="str">
        <f t="shared" si="2"/>
        <v/>
      </c>
      <c r="AC36" s="126" t="str">
        <f t="shared" ref="AC36:AC40" si="27">+AA36</f>
        <v/>
      </c>
      <c r="AD36" s="125" t="str">
        <f t="shared" si="4"/>
        <v/>
      </c>
      <c r="AE36" s="126" t="str">
        <f>IFERROR(IF(AND(T35="Impacto",T36="Impacto"),(AE35-(+AE35*W36)),IF(T36="Impacto",(P35-(+P35*W36)),IF(T36="Probabilidad",AE35,""))),"")</f>
        <v/>
      </c>
      <c r="AF36" s="127" t="str">
        <f t="shared" ref="AF36:AF37" si="28">IFERROR(IF(OR(AND(AB36="Muy Baja",AD36="Leve"),AND(AB36="Muy Baja",AD36="Menor"),AND(AB36="Baja",AD36="Leve")),"Bajo",IF(OR(AND(AB36="Muy baja",AD36="Moderado"),AND(AB36="Baja",AD36="Menor"),AND(AB36="Baja",AD36="Moderado"),AND(AB36="Media",AD36="Leve"),AND(AB36="Media",AD36="Menor"),AND(AB36="Media",AD36="Moderado"),AND(AB36="Alta",AD36="Leve"),AND(AB36="Alta",AD36="Menor")),"Moderado",IF(OR(AND(AB36="Muy Baja",AD36="Mayor"),AND(AB36="Baja",AD36="Mayor"),AND(AB36="Media",AD36="Mayor"),AND(AB36="Alta",AD36="Moderado"),AND(AB36="Alta",AD36="Mayor"),AND(AB36="Muy Alta",AD36="Leve"),AND(AB36="Muy Alta",AD36="Menor"),AND(AB36="Muy Alta",AD36="Moderado"),AND(AB36="Muy Alta",AD36="Mayor")),"Alto",IF(OR(AND(AB36="Muy Baja",AD36="Catastrófico"),AND(AB36="Baja",AD36="Catastrófico"),AND(AB36="Media",AD36="Catastrófico"),AND(AB36="Alta",AD36="Catastrófico"),AND(AB36="Muy Alta",AD36="Catastrófico")),"Extremo","")))),"")</f>
        <v/>
      </c>
      <c r="AG36" s="128"/>
      <c r="AH36" s="129"/>
      <c r="AI36" s="130"/>
      <c r="AJ36" s="131"/>
      <c r="AK36" s="131"/>
      <c r="AL36" s="129"/>
      <c r="AM36" s="130"/>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row>
    <row r="37" spans="1:71" ht="68.45" customHeight="1" x14ac:dyDescent="0.3">
      <c r="A37" s="280"/>
      <c r="B37" s="230"/>
      <c r="C37" s="230"/>
      <c r="D37" s="230"/>
      <c r="E37" s="134"/>
      <c r="F37" s="230"/>
      <c r="G37" s="283"/>
      <c r="H37" s="283"/>
      <c r="I37" s="230"/>
      <c r="J37" s="238"/>
      <c r="K37" s="241"/>
      <c r="L37" s="244"/>
      <c r="M37" s="247"/>
      <c r="N37" s="244">
        <f>IF(NOT(ISERROR(MATCH(M37,_xlfn.ANCHORARRAY(H48),0))),L50&amp;"Por favor no seleccionar los criterios de impacto",M37)</f>
        <v>0</v>
      </c>
      <c r="O37" s="241"/>
      <c r="P37" s="244"/>
      <c r="Q37" s="235"/>
      <c r="R37" s="119">
        <v>3</v>
      </c>
      <c r="S37" s="132"/>
      <c r="T37" s="121" t="str">
        <f t="shared" si="0"/>
        <v/>
      </c>
      <c r="U37" s="122"/>
      <c r="V37" s="122"/>
      <c r="W37" s="123" t="str">
        <f t="shared" si="26"/>
        <v/>
      </c>
      <c r="X37" s="122"/>
      <c r="Y37" s="122"/>
      <c r="Z37" s="122"/>
      <c r="AA37" s="124" t="str">
        <f>IFERROR(IF(AND(T36="Probabilidad",T37="Probabilidad"),(AC36-(+AC36*W37)),IF(AND(T36="Impacto",T37="Probabilidad"),(AC35-(+AC35*W37)),IF(T37="Impacto",AC36,""))),"")</f>
        <v/>
      </c>
      <c r="AB37" s="125" t="str">
        <f t="shared" si="2"/>
        <v/>
      </c>
      <c r="AC37" s="126" t="str">
        <f t="shared" si="27"/>
        <v/>
      </c>
      <c r="AD37" s="125" t="str">
        <f t="shared" si="4"/>
        <v/>
      </c>
      <c r="AE37" s="126" t="str">
        <f>IFERROR(IF(AND(T36="Impacto",T37="Impacto"),(AE36-(+AE36*W37)),IF(AND(T36="Probabilidad",T37="Impacto"),(AE35-(+AE35*W37)),IF(T37="Probabilidad",AE36,""))),"")</f>
        <v/>
      </c>
      <c r="AF37" s="127" t="str">
        <f t="shared" si="28"/>
        <v/>
      </c>
      <c r="AG37" s="128"/>
      <c r="AH37" s="129"/>
      <c r="AI37" s="130"/>
      <c r="AJ37" s="131"/>
      <c r="AK37" s="131"/>
      <c r="AL37" s="129"/>
      <c r="AM37" s="130"/>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row>
    <row r="38" spans="1:71" ht="68.45" customHeight="1" x14ac:dyDescent="0.3">
      <c r="A38" s="280"/>
      <c r="B38" s="230"/>
      <c r="C38" s="230"/>
      <c r="D38" s="230"/>
      <c r="E38" s="134"/>
      <c r="F38" s="230"/>
      <c r="G38" s="283"/>
      <c r="H38" s="283"/>
      <c r="I38" s="230"/>
      <c r="J38" s="238"/>
      <c r="K38" s="241"/>
      <c r="L38" s="244"/>
      <c r="M38" s="247"/>
      <c r="N38" s="244">
        <f>IF(NOT(ISERROR(MATCH(M38,_xlfn.ANCHORARRAY(H49),0))),L51&amp;"Por favor no seleccionar los criterios de impacto",M38)</f>
        <v>0</v>
      </c>
      <c r="O38" s="241"/>
      <c r="P38" s="244"/>
      <c r="Q38" s="235"/>
      <c r="R38" s="119">
        <v>4</v>
      </c>
      <c r="S38" s="120"/>
      <c r="T38" s="121" t="str">
        <f t="shared" si="0"/>
        <v/>
      </c>
      <c r="U38" s="122"/>
      <c r="V38" s="122"/>
      <c r="W38" s="123" t="str">
        <f t="shared" si="26"/>
        <v/>
      </c>
      <c r="X38" s="122"/>
      <c r="Y38" s="122"/>
      <c r="Z38" s="122"/>
      <c r="AA38" s="124" t="str">
        <f t="shared" ref="AA38:AA40" si="29">IFERROR(IF(AND(T37="Probabilidad",T38="Probabilidad"),(AC37-(+AC37*W38)),IF(AND(T37="Impacto",T38="Probabilidad"),(AC36-(+AC36*W38)),IF(T38="Impacto",AC37,""))),"")</f>
        <v/>
      </c>
      <c r="AB38" s="125" t="str">
        <f t="shared" si="2"/>
        <v/>
      </c>
      <c r="AC38" s="126" t="str">
        <f t="shared" si="27"/>
        <v/>
      </c>
      <c r="AD38" s="125" t="str">
        <f t="shared" si="4"/>
        <v/>
      </c>
      <c r="AE38" s="126" t="str">
        <f t="shared" ref="AE38:AE40" si="30">IFERROR(IF(AND(T37="Impacto",T38="Impacto"),(AE37-(+AE37*W38)),IF(AND(T37="Probabilidad",T38="Impacto"),(AE36-(+AE36*W38)),IF(T38="Probabilidad",AE37,""))),"")</f>
        <v/>
      </c>
      <c r="AF38" s="127" t="str">
        <f>IFERROR(IF(OR(AND(AB38="Muy Baja",AD38="Leve"),AND(AB38="Muy Baja",AD38="Menor"),AND(AB38="Baja",AD38="Leve")),"Bajo",IF(OR(AND(AB38="Muy baja",AD38="Moderado"),AND(AB38="Baja",AD38="Menor"),AND(AB38="Baja",AD38="Moderado"),AND(AB38="Media",AD38="Leve"),AND(AB38="Media",AD38="Menor"),AND(AB38="Media",AD38="Moderado"),AND(AB38="Alta",AD38="Leve"),AND(AB38="Alta",AD38="Menor")),"Moderado",IF(OR(AND(AB38="Muy Baja",AD38="Mayor"),AND(AB38="Baja",AD38="Mayor"),AND(AB38="Media",AD38="Mayor"),AND(AB38="Alta",AD38="Moderado"),AND(AB38="Alta",AD38="Mayor"),AND(AB38="Muy Alta",AD38="Leve"),AND(AB38="Muy Alta",AD38="Menor"),AND(AB38="Muy Alta",AD38="Moderado"),AND(AB38="Muy Alta",AD38="Mayor")),"Alto",IF(OR(AND(AB38="Muy Baja",AD38="Catastrófico"),AND(AB38="Baja",AD38="Catastrófico"),AND(AB38="Media",AD38="Catastrófico"),AND(AB38="Alta",AD38="Catastrófico"),AND(AB38="Muy Alta",AD38="Catastrófico")),"Extremo","")))),"")</f>
        <v/>
      </c>
      <c r="AG38" s="128"/>
      <c r="AH38" s="129"/>
      <c r="AI38" s="130"/>
      <c r="AJ38" s="131"/>
      <c r="AK38" s="131"/>
      <c r="AL38" s="129"/>
      <c r="AM38" s="130"/>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row>
    <row r="39" spans="1:71" ht="68.45" customHeight="1" x14ac:dyDescent="0.3">
      <c r="A39" s="280"/>
      <c r="B39" s="230"/>
      <c r="C39" s="230"/>
      <c r="D39" s="230"/>
      <c r="E39" s="134"/>
      <c r="F39" s="230"/>
      <c r="G39" s="283"/>
      <c r="H39" s="283"/>
      <c r="I39" s="230"/>
      <c r="J39" s="238"/>
      <c r="K39" s="241"/>
      <c r="L39" s="244"/>
      <c r="M39" s="247"/>
      <c r="N39" s="244">
        <f>IF(NOT(ISERROR(MATCH(M39,_xlfn.ANCHORARRAY(H50),0))),L52&amp;"Por favor no seleccionar los criterios de impacto",M39)</f>
        <v>0</v>
      </c>
      <c r="O39" s="241"/>
      <c r="P39" s="244"/>
      <c r="Q39" s="235"/>
      <c r="R39" s="119">
        <v>5</v>
      </c>
      <c r="S39" s="120"/>
      <c r="T39" s="121" t="str">
        <f t="shared" si="0"/>
        <v/>
      </c>
      <c r="U39" s="122"/>
      <c r="V39" s="122"/>
      <c r="W39" s="123" t="str">
        <f t="shared" si="26"/>
        <v/>
      </c>
      <c r="X39" s="122"/>
      <c r="Y39" s="122"/>
      <c r="Z39" s="122"/>
      <c r="AA39" s="124" t="str">
        <f t="shared" si="29"/>
        <v/>
      </c>
      <c r="AB39" s="125" t="str">
        <f t="shared" si="2"/>
        <v/>
      </c>
      <c r="AC39" s="126" t="str">
        <f t="shared" si="27"/>
        <v/>
      </c>
      <c r="AD39" s="125" t="str">
        <f t="shared" si="4"/>
        <v/>
      </c>
      <c r="AE39" s="126" t="str">
        <f t="shared" si="30"/>
        <v/>
      </c>
      <c r="AF39" s="127" t="str">
        <f t="shared" ref="AF39:AF40" si="31">IFERROR(IF(OR(AND(AB39="Muy Baja",AD39="Leve"),AND(AB39="Muy Baja",AD39="Menor"),AND(AB39="Baja",AD39="Leve")),"Bajo",IF(OR(AND(AB39="Muy baja",AD39="Moderado"),AND(AB39="Baja",AD39="Menor"),AND(AB39="Baja",AD39="Moderado"),AND(AB39="Media",AD39="Leve"),AND(AB39="Media",AD39="Menor"),AND(AB39="Media",AD39="Moderado"),AND(AB39="Alta",AD39="Leve"),AND(AB39="Alta",AD39="Menor")),"Moderado",IF(OR(AND(AB39="Muy Baja",AD39="Mayor"),AND(AB39="Baja",AD39="Mayor"),AND(AB39="Media",AD39="Mayor"),AND(AB39="Alta",AD39="Moderado"),AND(AB39="Alta",AD39="Mayor"),AND(AB39="Muy Alta",AD39="Leve"),AND(AB39="Muy Alta",AD39="Menor"),AND(AB39="Muy Alta",AD39="Moderado"),AND(AB39="Muy Alta",AD39="Mayor")),"Alto",IF(OR(AND(AB39="Muy Baja",AD39="Catastrófico"),AND(AB39="Baja",AD39="Catastrófico"),AND(AB39="Media",AD39="Catastrófico"),AND(AB39="Alta",AD39="Catastrófico"),AND(AB39="Muy Alta",AD39="Catastrófico")),"Extremo","")))),"")</f>
        <v/>
      </c>
      <c r="AG39" s="128"/>
      <c r="AH39" s="129"/>
      <c r="AI39" s="130"/>
      <c r="AJ39" s="131"/>
      <c r="AK39" s="131"/>
      <c r="AL39" s="129"/>
      <c r="AM39" s="130"/>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row>
    <row r="40" spans="1:71" ht="68.45" customHeight="1" x14ac:dyDescent="0.3">
      <c r="A40" s="281"/>
      <c r="B40" s="231"/>
      <c r="C40" s="231"/>
      <c r="D40" s="231"/>
      <c r="E40" s="135"/>
      <c r="F40" s="231"/>
      <c r="G40" s="284"/>
      <c r="H40" s="284"/>
      <c r="I40" s="231"/>
      <c r="J40" s="239"/>
      <c r="K40" s="242"/>
      <c r="L40" s="245"/>
      <c r="M40" s="248"/>
      <c r="N40" s="245">
        <f>IF(NOT(ISERROR(MATCH(M40,_xlfn.ANCHORARRAY(H51),0))),L53&amp;"Por favor no seleccionar los criterios de impacto",M40)</f>
        <v>0</v>
      </c>
      <c r="O40" s="242"/>
      <c r="P40" s="245"/>
      <c r="Q40" s="236"/>
      <c r="R40" s="119">
        <v>6</v>
      </c>
      <c r="S40" s="120"/>
      <c r="T40" s="121" t="str">
        <f t="shared" si="0"/>
        <v/>
      </c>
      <c r="U40" s="122"/>
      <c r="V40" s="122"/>
      <c r="W40" s="123" t="str">
        <f t="shared" si="26"/>
        <v/>
      </c>
      <c r="X40" s="122"/>
      <c r="Y40" s="122"/>
      <c r="Z40" s="122"/>
      <c r="AA40" s="124" t="str">
        <f t="shared" si="29"/>
        <v/>
      </c>
      <c r="AB40" s="125" t="str">
        <f t="shared" si="2"/>
        <v/>
      </c>
      <c r="AC40" s="126" t="str">
        <f t="shared" si="27"/>
        <v/>
      </c>
      <c r="AD40" s="125" t="str">
        <f t="shared" si="4"/>
        <v/>
      </c>
      <c r="AE40" s="126" t="str">
        <f t="shared" si="30"/>
        <v/>
      </c>
      <c r="AF40" s="127" t="str">
        <f t="shared" si="31"/>
        <v/>
      </c>
      <c r="AG40" s="128"/>
      <c r="AH40" s="129"/>
      <c r="AI40" s="130"/>
      <c r="AJ40" s="131"/>
      <c r="AK40" s="131"/>
      <c r="AL40" s="129"/>
      <c r="AM40" s="130"/>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row>
    <row r="41" spans="1:71" ht="68.45" customHeight="1" x14ac:dyDescent="0.3">
      <c r="A41" s="279">
        <v>6</v>
      </c>
      <c r="B41" s="229"/>
      <c r="C41" s="229"/>
      <c r="D41" s="229"/>
      <c r="E41" s="133"/>
      <c r="F41" s="229"/>
      <c r="G41" s="282"/>
      <c r="H41" s="282"/>
      <c r="I41" s="229"/>
      <c r="J41" s="237"/>
      <c r="K41" s="240" t="str">
        <f>IF(J41&lt;=0,"",IF(J41&lt;=2,"Muy Baja",IF(J41&lt;=24,"Baja",IF(J41&lt;=500,"Media",IF(J41&lt;=5000,"Alta","Muy Alta")))))</f>
        <v/>
      </c>
      <c r="L41" s="243" t="str">
        <f>IF(K41="","",IF(K41="Muy Baja",0.2,IF(K41="Baja",0.4,IF(K41="Media",0.6,IF(K41="Alta",0.8,IF(K41="Muy Alta",1,))))))</f>
        <v/>
      </c>
      <c r="M41" s="246"/>
      <c r="N41" s="243">
        <f>IF(NOT(ISERROR(MATCH(M41,'Tabla Impacto'!$B$221:$B$223,0))),'Tabla Impacto'!$F$223&amp;"Por favor no seleccionar los criterios de impacto(Afectación Económica o presupuestal y Pérdida Reputacional)",M41)</f>
        <v>0</v>
      </c>
      <c r="O41" s="240" t="str">
        <f>IF(OR(N41='Tabla Impacto'!$C$11,N41='Tabla Impacto'!$D$11),"Leve",IF(OR(N41='Tabla Impacto'!$C$12,N41='Tabla Impacto'!$D$12),"Menor",IF(OR(N41='Tabla Impacto'!$C$13,N41='Tabla Impacto'!$D$13),"Moderado",IF(OR(N41='Tabla Impacto'!$C$14,N41='Tabla Impacto'!$D$14),"Mayor",IF(OR(N41='Tabla Impacto'!$C$15,N41='Tabla Impacto'!$D$15),"Catastrófico","")))))</f>
        <v/>
      </c>
      <c r="P41" s="243" t="str">
        <f>IF(O41="","",IF(O41="Leve",0.2,IF(O41="Menor",0.4,IF(O41="Moderado",0.6,IF(O41="Mayor",0.8,IF(O41="Catastrófico",1,))))))</f>
        <v/>
      </c>
      <c r="Q41" s="234" t="str">
        <f>IF(OR(AND(K41="Muy Baja",O41="Leve"),AND(K41="Muy Baja",O41="Menor"),AND(K41="Baja",O41="Leve")),"Bajo",IF(OR(AND(K41="Muy baja",O41="Moderado"),AND(K41="Baja",O41="Menor"),AND(K41="Baja",O41="Moderado"),AND(K41="Media",O41="Leve"),AND(K41="Media",O41="Menor"),AND(K41="Media",O41="Moderado"),AND(K41="Alta",O41="Leve"),AND(K41="Alta",O41="Menor")),"Moderado",IF(OR(AND(K41="Muy Baja",O41="Mayor"),AND(K41="Baja",O41="Mayor"),AND(K41="Media",O41="Mayor"),AND(K41="Alta",O41="Moderado"),AND(K41="Alta",O41="Mayor"),AND(K41="Muy Alta",O41="Leve"),AND(K41="Muy Alta",O41="Menor"),AND(K41="Muy Alta",O41="Moderado"),AND(K41="Muy Alta",O41="Mayor")),"Alto",IF(OR(AND(K41="Muy Baja",O41="Catastrófico"),AND(K41="Baja",O41="Catastrófico"),AND(K41="Media",O41="Catastrófico"),AND(K41="Alta",O41="Catastrófico"),AND(K41="Muy Alta",O41="Catastrófico")),"Extremo",""))))</f>
        <v/>
      </c>
      <c r="R41" s="119">
        <v>1</v>
      </c>
      <c r="S41" s="120"/>
      <c r="T41" s="121" t="str">
        <f t="shared" si="0"/>
        <v/>
      </c>
      <c r="U41" s="122"/>
      <c r="V41" s="122"/>
      <c r="W41" s="123" t="str">
        <f>IF(AND(U41="Preventivo",V41="Automático"),"50%",IF(AND(U41="Preventivo",V41="Manual"),"40%",IF(AND(U41="Detectivo",V41="Automático"),"40%",IF(AND(U41="Detectivo",V41="Manual"),"30%",IF(AND(U41="Correctivo",V41="Automático"),"35%",IF(AND(U41="Correctivo",V41="Manual"),"25%",""))))))</f>
        <v/>
      </c>
      <c r="X41" s="122"/>
      <c r="Y41" s="122"/>
      <c r="Z41" s="122"/>
      <c r="AA41" s="124" t="str">
        <f>IFERROR(IF(T41="Probabilidad",(L41-(+L41*W41)),IF(T41="Impacto",L41,"")),"")</f>
        <v/>
      </c>
      <c r="AB41" s="125" t="str">
        <f>IFERROR(IF(AA41="","",IF(AA41&lt;=0.2,"Muy Baja",IF(AA41&lt;=0.4,"Baja",IF(AA41&lt;=0.6,"Media",IF(AA41&lt;=0.8,"Alta","Muy Alta"))))),"")</f>
        <v/>
      </c>
      <c r="AC41" s="126" t="str">
        <f>+AA41</f>
        <v/>
      </c>
      <c r="AD41" s="125" t="str">
        <f>IFERROR(IF(AE41="","",IF(AE41&lt;=0.2,"Leve",IF(AE41&lt;=0.4,"Menor",IF(AE41&lt;=0.6,"Moderado",IF(AE41&lt;=0.8,"Mayor","Catastrófico"))))),"")</f>
        <v/>
      </c>
      <c r="AE41" s="126" t="str">
        <f>IFERROR(IF(T41="Impacto",(P41-(+P41*W41)),IF(T41="Probabilidad",P41,"")),"")</f>
        <v/>
      </c>
      <c r="AF41" s="127" t="str">
        <f>IFERROR(IF(OR(AND(AB41="Muy Baja",AD41="Leve"),AND(AB41="Muy Baja",AD41="Menor"),AND(AB41="Baja",AD41="Leve")),"Bajo",IF(OR(AND(AB41="Muy baja",AD41="Moderado"),AND(AB41="Baja",AD41="Menor"),AND(AB41="Baja",AD41="Moderado"),AND(AB41="Media",AD41="Leve"),AND(AB41="Media",AD41="Menor"),AND(AB41="Media",AD41="Moderado"),AND(AB41="Alta",AD41="Leve"),AND(AB41="Alta",AD41="Menor")),"Moderado",IF(OR(AND(AB41="Muy Baja",AD41="Mayor"),AND(AB41="Baja",AD41="Mayor"),AND(AB41="Media",AD41="Mayor"),AND(AB41="Alta",AD41="Moderado"),AND(AB41="Alta",AD41="Mayor"),AND(AB41="Muy Alta",AD41="Leve"),AND(AB41="Muy Alta",AD41="Menor"),AND(AB41="Muy Alta",AD41="Moderado"),AND(AB41="Muy Alta",AD41="Mayor")),"Alto",IF(OR(AND(AB41="Muy Baja",AD41="Catastrófico"),AND(AB41="Baja",AD41="Catastrófico"),AND(AB41="Media",AD41="Catastrófico"),AND(AB41="Alta",AD41="Catastrófico"),AND(AB41="Muy Alta",AD41="Catastrófico")),"Extremo","")))),"")</f>
        <v/>
      </c>
      <c r="AG41" s="128"/>
      <c r="AH41" s="129"/>
      <c r="AI41" s="130"/>
      <c r="AJ41" s="131"/>
      <c r="AK41" s="131"/>
      <c r="AL41" s="129"/>
      <c r="AM41" s="130"/>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row>
    <row r="42" spans="1:71" ht="68.45" customHeight="1" x14ac:dyDescent="0.3">
      <c r="A42" s="280"/>
      <c r="B42" s="230"/>
      <c r="C42" s="230"/>
      <c r="D42" s="230"/>
      <c r="E42" s="134"/>
      <c r="F42" s="230"/>
      <c r="G42" s="283"/>
      <c r="H42" s="283"/>
      <c r="I42" s="230"/>
      <c r="J42" s="238"/>
      <c r="K42" s="241"/>
      <c r="L42" s="244"/>
      <c r="M42" s="247"/>
      <c r="N42" s="244">
        <f>IF(NOT(ISERROR(MATCH(M42,_xlfn.ANCHORARRAY(H53),0))),L55&amp;"Por favor no seleccionar los criterios de impacto",M42)</f>
        <v>0</v>
      </c>
      <c r="O42" s="241"/>
      <c r="P42" s="244"/>
      <c r="Q42" s="235"/>
      <c r="R42" s="119">
        <v>2</v>
      </c>
      <c r="S42" s="120"/>
      <c r="T42" s="121" t="str">
        <f t="shared" si="0"/>
        <v/>
      </c>
      <c r="U42" s="122"/>
      <c r="V42" s="122"/>
      <c r="W42" s="123" t="str">
        <f t="shared" ref="W42:W46" si="32">IF(AND(U42="Preventivo",V42="Automático"),"50%",IF(AND(U42="Preventivo",V42="Manual"),"40%",IF(AND(U42="Detectivo",V42="Automático"),"40%",IF(AND(U42="Detectivo",V42="Manual"),"30%",IF(AND(U42="Correctivo",V42="Automático"),"35%",IF(AND(U42="Correctivo",V42="Manual"),"25%",""))))))</f>
        <v/>
      </c>
      <c r="X42" s="122"/>
      <c r="Y42" s="122"/>
      <c r="Z42" s="122"/>
      <c r="AA42" s="124" t="str">
        <f>IFERROR(IF(AND(T41="Probabilidad",T42="Probabilidad"),(AC41-(+AC41*W42)),IF(T42="Probabilidad",(L41-(+L41*W42)),IF(T42="Impacto",AC41,""))),"")</f>
        <v/>
      </c>
      <c r="AB42" s="125" t="str">
        <f t="shared" si="2"/>
        <v/>
      </c>
      <c r="AC42" s="126" t="str">
        <f t="shared" ref="AC42:AC46" si="33">+AA42</f>
        <v/>
      </c>
      <c r="AD42" s="125" t="str">
        <f t="shared" si="4"/>
        <v/>
      </c>
      <c r="AE42" s="126" t="str">
        <f>IFERROR(IF(AND(T41="Impacto",T42="Impacto"),(AE41-(+AE41*W42)),IF(T42="Impacto",(P41-(+P41*W42)),IF(T42="Probabilidad",AE41,""))),"")</f>
        <v/>
      </c>
      <c r="AF42" s="127" t="str">
        <f t="shared" ref="AF42:AF43" si="34">IFERROR(IF(OR(AND(AB42="Muy Baja",AD42="Leve"),AND(AB42="Muy Baja",AD42="Menor"),AND(AB42="Baja",AD42="Leve")),"Bajo",IF(OR(AND(AB42="Muy baja",AD42="Moderado"),AND(AB42="Baja",AD42="Menor"),AND(AB42="Baja",AD42="Moderado"),AND(AB42="Media",AD42="Leve"),AND(AB42="Media",AD42="Menor"),AND(AB42="Media",AD42="Moderado"),AND(AB42="Alta",AD42="Leve"),AND(AB42="Alta",AD42="Menor")),"Moderado",IF(OR(AND(AB42="Muy Baja",AD42="Mayor"),AND(AB42="Baja",AD42="Mayor"),AND(AB42="Media",AD42="Mayor"),AND(AB42="Alta",AD42="Moderado"),AND(AB42="Alta",AD42="Mayor"),AND(AB42="Muy Alta",AD42="Leve"),AND(AB42="Muy Alta",AD42="Menor"),AND(AB42="Muy Alta",AD42="Moderado"),AND(AB42="Muy Alta",AD42="Mayor")),"Alto",IF(OR(AND(AB42="Muy Baja",AD42="Catastrófico"),AND(AB42="Baja",AD42="Catastrófico"),AND(AB42="Media",AD42="Catastrófico"),AND(AB42="Alta",AD42="Catastrófico"),AND(AB42="Muy Alta",AD42="Catastrófico")),"Extremo","")))),"")</f>
        <v/>
      </c>
      <c r="AG42" s="128"/>
      <c r="AH42" s="129"/>
      <c r="AI42" s="130"/>
      <c r="AJ42" s="131"/>
      <c r="AK42" s="131"/>
      <c r="AL42" s="129"/>
      <c r="AM42" s="130"/>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row>
    <row r="43" spans="1:71" ht="68.45" customHeight="1" x14ac:dyDescent="0.3">
      <c r="A43" s="280"/>
      <c r="B43" s="230"/>
      <c r="C43" s="230"/>
      <c r="D43" s="230"/>
      <c r="E43" s="134"/>
      <c r="F43" s="230"/>
      <c r="G43" s="283"/>
      <c r="H43" s="283"/>
      <c r="I43" s="230"/>
      <c r="J43" s="238"/>
      <c r="K43" s="241"/>
      <c r="L43" s="244"/>
      <c r="M43" s="247"/>
      <c r="N43" s="244">
        <f>IF(NOT(ISERROR(MATCH(M43,_xlfn.ANCHORARRAY(H54),0))),L56&amp;"Por favor no seleccionar los criterios de impacto",M43)</f>
        <v>0</v>
      </c>
      <c r="O43" s="241"/>
      <c r="P43" s="244"/>
      <c r="Q43" s="235"/>
      <c r="R43" s="119">
        <v>3</v>
      </c>
      <c r="S43" s="132"/>
      <c r="T43" s="121" t="str">
        <f t="shared" si="0"/>
        <v/>
      </c>
      <c r="U43" s="122"/>
      <c r="V43" s="122"/>
      <c r="W43" s="123" t="str">
        <f t="shared" si="32"/>
        <v/>
      </c>
      <c r="X43" s="122"/>
      <c r="Y43" s="122"/>
      <c r="Z43" s="122"/>
      <c r="AA43" s="124" t="str">
        <f>IFERROR(IF(AND(T42="Probabilidad",T43="Probabilidad"),(AC42-(+AC42*W43)),IF(AND(T42="Impacto",T43="Probabilidad"),(AC41-(+AC41*W43)),IF(T43="Impacto",AC42,""))),"")</f>
        <v/>
      </c>
      <c r="AB43" s="125" t="str">
        <f t="shared" si="2"/>
        <v/>
      </c>
      <c r="AC43" s="126" t="str">
        <f t="shared" si="33"/>
        <v/>
      </c>
      <c r="AD43" s="125" t="str">
        <f t="shared" si="4"/>
        <v/>
      </c>
      <c r="AE43" s="126" t="str">
        <f>IFERROR(IF(AND(T42="Impacto",T43="Impacto"),(AE42-(+AE42*W43)),IF(AND(T42="Probabilidad",T43="Impacto"),(AE41-(+AE41*W43)),IF(T43="Probabilidad",AE42,""))),"")</f>
        <v/>
      </c>
      <c r="AF43" s="127" t="str">
        <f t="shared" si="34"/>
        <v/>
      </c>
      <c r="AG43" s="128"/>
      <c r="AH43" s="129"/>
      <c r="AI43" s="130"/>
      <c r="AJ43" s="131"/>
      <c r="AK43" s="131"/>
      <c r="AL43" s="129"/>
      <c r="AM43" s="130"/>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row>
    <row r="44" spans="1:71" ht="68.45" customHeight="1" x14ac:dyDescent="0.3">
      <c r="A44" s="280"/>
      <c r="B44" s="230"/>
      <c r="C44" s="230"/>
      <c r="D44" s="230"/>
      <c r="E44" s="134"/>
      <c r="F44" s="230"/>
      <c r="G44" s="283"/>
      <c r="H44" s="283"/>
      <c r="I44" s="230"/>
      <c r="J44" s="238"/>
      <c r="K44" s="241"/>
      <c r="L44" s="244"/>
      <c r="M44" s="247"/>
      <c r="N44" s="244">
        <f>IF(NOT(ISERROR(MATCH(M44,_xlfn.ANCHORARRAY(H55),0))),L57&amp;"Por favor no seleccionar los criterios de impacto",M44)</f>
        <v>0</v>
      </c>
      <c r="O44" s="241"/>
      <c r="P44" s="244"/>
      <c r="Q44" s="235"/>
      <c r="R44" s="119">
        <v>4</v>
      </c>
      <c r="S44" s="120"/>
      <c r="T44" s="121" t="str">
        <f t="shared" si="0"/>
        <v/>
      </c>
      <c r="U44" s="122"/>
      <c r="V44" s="122"/>
      <c r="W44" s="123" t="str">
        <f t="shared" si="32"/>
        <v/>
      </c>
      <c r="X44" s="122"/>
      <c r="Y44" s="122"/>
      <c r="Z44" s="122"/>
      <c r="AA44" s="124" t="str">
        <f t="shared" ref="AA44:AA46" si="35">IFERROR(IF(AND(T43="Probabilidad",T44="Probabilidad"),(AC43-(+AC43*W44)),IF(AND(T43="Impacto",T44="Probabilidad"),(AC42-(+AC42*W44)),IF(T44="Impacto",AC43,""))),"")</f>
        <v/>
      </c>
      <c r="AB44" s="125" t="str">
        <f t="shared" si="2"/>
        <v/>
      </c>
      <c r="AC44" s="126" t="str">
        <f t="shared" si="33"/>
        <v/>
      </c>
      <c r="AD44" s="125" t="str">
        <f t="shared" si="4"/>
        <v/>
      </c>
      <c r="AE44" s="126" t="str">
        <f t="shared" ref="AE44:AE46" si="36">IFERROR(IF(AND(T43="Impacto",T44="Impacto"),(AE43-(+AE43*W44)),IF(AND(T43="Probabilidad",T44="Impacto"),(AE42-(+AE42*W44)),IF(T44="Probabilidad",AE43,""))),"")</f>
        <v/>
      </c>
      <c r="AF44" s="127" t="str">
        <f>IFERROR(IF(OR(AND(AB44="Muy Baja",AD44="Leve"),AND(AB44="Muy Baja",AD44="Menor"),AND(AB44="Baja",AD44="Leve")),"Bajo",IF(OR(AND(AB44="Muy baja",AD44="Moderado"),AND(AB44="Baja",AD44="Menor"),AND(AB44="Baja",AD44="Moderado"),AND(AB44="Media",AD44="Leve"),AND(AB44="Media",AD44="Menor"),AND(AB44="Media",AD44="Moderado"),AND(AB44="Alta",AD44="Leve"),AND(AB44="Alta",AD44="Menor")),"Moderado",IF(OR(AND(AB44="Muy Baja",AD44="Mayor"),AND(AB44="Baja",AD44="Mayor"),AND(AB44="Media",AD44="Mayor"),AND(AB44="Alta",AD44="Moderado"),AND(AB44="Alta",AD44="Mayor"),AND(AB44="Muy Alta",AD44="Leve"),AND(AB44="Muy Alta",AD44="Menor"),AND(AB44="Muy Alta",AD44="Moderado"),AND(AB44="Muy Alta",AD44="Mayor")),"Alto",IF(OR(AND(AB44="Muy Baja",AD44="Catastrófico"),AND(AB44="Baja",AD44="Catastrófico"),AND(AB44="Media",AD44="Catastrófico"),AND(AB44="Alta",AD44="Catastrófico"),AND(AB44="Muy Alta",AD44="Catastrófico")),"Extremo","")))),"")</f>
        <v/>
      </c>
      <c r="AG44" s="128"/>
      <c r="AH44" s="129"/>
      <c r="AI44" s="130"/>
      <c r="AJ44" s="131"/>
      <c r="AK44" s="131"/>
      <c r="AL44" s="129"/>
      <c r="AM44" s="130"/>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row>
    <row r="45" spans="1:71" ht="68.45" customHeight="1" x14ac:dyDescent="0.3">
      <c r="A45" s="280"/>
      <c r="B45" s="230"/>
      <c r="C45" s="230"/>
      <c r="D45" s="230"/>
      <c r="E45" s="134"/>
      <c r="F45" s="230"/>
      <c r="G45" s="283"/>
      <c r="H45" s="283"/>
      <c r="I45" s="230"/>
      <c r="J45" s="238"/>
      <c r="K45" s="241"/>
      <c r="L45" s="244"/>
      <c r="M45" s="247"/>
      <c r="N45" s="244">
        <f>IF(NOT(ISERROR(MATCH(M45,_xlfn.ANCHORARRAY(H56),0))),L58&amp;"Por favor no seleccionar los criterios de impacto",M45)</f>
        <v>0</v>
      </c>
      <c r="O45" s="241"/>
      <c r="P45" s="244"/>
      <c r="Q45" s="235"/>
      <c r="R45" s="119">
        <v>5</v>
      </c>
      <c r="S45" s="120"/>
      <c r="T45" s="121" t="str">
        <f t="shared" si="0"/>
        <v/>
      </c>
      <c r="U45" s="122"/>
      <c r="V45" s="122"/>
      <c r="W45" s="123" t="str">
        <f t="shared" si="32"/>
        <v/>
      </c>
      <c r="X45" s="122"/>
      <c r="Y45" s="122"/>
      <c r="Z45" s="122"/>
      <c r="AA45" s="124" t="str">
        <f t="shared" si="35"/>
        <v/>
      </c>
      <c r="AB45" s="125" t="str">
        <f t="shared" si="2"/>
        <v/>
      </c>
      <c r="AC45" s="126" t="str">
        <f t="shared" si="33"/>
        <v/>
      </c>
      <c r="AD45" s="125" t="str">
        <f t="shared" si="4"/>
        <v/>
      </c>
      <c r="AE45" s="126" t="str">
        <f t="shared" si="36"/>
        <v/>
      </c>
      <c r="AF45" s="127" t="str">
        <f t="shared" ref="AF45" si="37">IFERROR(IF(OR(AND(AB45="Muy Baja",AD45="Leve"),AND(AB45="Muy Baja",AD45="Menor"),AND(AB45="Baja",AD45="Leve")),"Bajo",IF(OR(AND(AB45="Muy baja",AD45="Moderado"),AND(AB45="Baja",AD45="Menor"),AND(AB45="Baja",AD45="Moderado"),AND(AB45="Media",AD45="Leve"),AND(AB45="Media",AD45="Menor"),AND(AB45="Media",AD45="Moderado"),AND(AB45="Alta",AD45="Leve"),AND(AB45="Alta",AD45="Menor")),"Moderado",IF(OR(AND(AB45="Muy Baja",AD45="Mayor"),AND(AB45="Baja",AD45="Mayor"),AND(AB45="Media",AD45="Mayor"),AND(AB45="Alta",AD45="Moderado"),AND(AB45="Alta",AD45="Mayor"),AND(AB45="Muy Alta",AD45="Leve"),AND(AB45="Muy Alta",AD45="Menor"),AND(AB45="Muy Alta",AD45="Moderado"),AND(AB45="Muy Alta",AD45="Mayor")),"Alto",IF(OR(AND(AB45="Muy Baja",AD45="Catastrófico"),AND(AB45="Baja",AD45="Catastrófico"),AND(AB45="Media",AD45="Catastrófico"),AND(AB45="Alta",AD45="Catastrófico"),AND(AB45="Muy Alta",AD45="Catastrófico")),"Extremo","")))),"")</f>
        <v/>
      </c>
      <c r="AG45" s="128"/>
      <c r="AH45" s="129"/>
      <c r="AI45" s="130"/>
      <c r="AJ45" s="131"/>
      <c r="AK45" s="131"/>
      <c r="AL45" s="129"/>
      <c r="AM45" s="130"/>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row>
    <row r="46" spans="1:71" ht="68.45" customHeight="1" x14ac:dyDescent="0.3">
      <c r="A46" s="281"/>
      <c r="B46" s="231"/>
      <c r="C46" s="231"/>
      <c r="D46" s="231"/>
      <c r="E46" s="135"/>
      <c r="F46" s="231"/>
      <c r="G46" s="284"/>
      <c r="H46" s="284"/>
      <c r="I46" s="231"/>
      <c r="J46" s="239"/>
      <c r="K46" s="242"/>
      <c r="L46" s="245"/>
      <c r="M46" s="248"/>
      <c r="N46" s="245">
        <f>IF(NOT(ISERROR(MATCH(M46,_xlfn.ANCHORARRAY(H57),0))),L59&amp;"Por favor no seleccionar los criterios de impacto",M46)</f>
        <v>0</v>
      </c>
      <c r="O46" s="242"/>
      <c r="P46" s="245"/>
      <c r="Q46" s="236"/>
      <c r="R46" s="119">
        <v>6</v>
      </c>
      <c r="S46" s="120"/>
      <c r="T46" s="121" t="str">
        <f t="shared" si="0"/>
        <v/>
      </c>
      <c r="U46" s="122"/>
      <c r="V46" s="122"/>
      <c r="W46" s="123" t="str">
        <f t="shared" si="32"/>
        <v/>
      </c>
      <c r="X46" s="122"/>
      <c r="Y46" s="122"/>
      <c r="Z46" s="122"/>
      <c r="AA46" s="124" t="str">
        <f t="shared" si="35"/>
        <v/>
      </c>
      <c r="AB46" s="125" t="str">
        <f t="shared" si="2"/>
        <v/>
      </c>
      <c r="AC46" s="126" t="str">
        <f t="shared" si="33"/>
        <v/>
      </c>
      <c r="AD46" s="125" t="str">
        <f>IFERROR(IF(AE46="","",IF(AE46&lt;=0.2,"Leve",IF(AE46&lt;=0.4,"Menor",IF(AE46&lt;=0.6,"Moderado",IF(AE46&lt;=0.8,"Mayor","Catastrófico"))))),"")</f>
        <v/>
      </c>
      <c r="AE46" s="126" t="str">
        <f t="shared" si="36"/>
        <v/>
      </c>
      <c r="AF46" s="127" t="str">
        <f>IFERROR(IF(OR(AND(AB46="Muy Baja",AD46="Leve"),AND(AB46="Muy Baja",AD46="Menor"),AND(AB46="Baja",AD46="Leve")),"Bajo",IF(OR(AND(AB46="Muy baja",AD46="Moderado"),AND(AB46="Baja",AD46="Menor"),AND(AB46="Baja",AD46="Moderado"),AND(AB46="Media",AD46="Leve"),AND(AB46="Media",AD46="Menor"),AND(AB46="Media",AD46="Moderado"),AND(AB46="Alta",AD46="Leve"),AND(AB46="Alta",AD46="Menor")),"Moderado",IF(OR(AND(AB46="Muy Baja",AD46="Mayor"),AND(AB46="Baja",AD46="Mayor"),AND(AB46="Media",AD46="Mayor"),AND(AB46="Alta",AD46="Moderado"),AND(AB46="Alta",AD46="Mayor"),AND(AB46="Muy Alta",AD46="Leve"),AND(AB46="Muy Alta",AD46="Menor"),AND(AB46="Muy Alta",AD46="Moderado"),AND(AB46="Muy Alta",AD46="Mayor")),"Alto",IF(OR(AND(AB46="Muy Baja",AD46="Catastrófico"),AND(AB46="Baja",AD46="Catastrófico"),AND(AB46="Media",AD46="Catastrófico"),AND(AB46="Alta",AD46="Catastrófico"),AND(AB46="Muy Alta",AD46="Catastrófico")),"Extremo","")))),"")</f>
        <v/>
      </c>
      <c r="AG46" s="128"/>
      <c r="AH46" s="129"/>
      <c r="AI46" s="130"/>
      <c r="AJ46" s="131"/>
      <c r="AK46" s="131"/>
      <c r="AL46" s="129"/>
      <c r="AM46" s="130"/>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row>
    <row r="47" spans="1:71" ht="68.45" customHeight="1" x14ac:dyDescent="0.3">
      <c r="A47" s="279">
        <v>7</v>
      </c>
      <c r="B47" s="229"/>
      <c r="C47" s="229"/>
      <c r="D47" s="229"/>
      <c r="E47" s="133"/>
      <c r="F47" s="229"/>
      <c r="G47" s="282"/>
      <c r="H47" s="282"/>
      <c r="I47" s="229"/>
      <c r="J47" s="237"/>
      <c r="K47" s="240" t="str">
        <f>IF(J47&lt;=0,"",IF(J47&lt;=2,"Muy Baja",IF(J47&lt;=24,"Baja",IF(J47&lt;=500,"Media",IF(J47&lt;=5000,"Alta","Muy Alta")))))</f>
        <v/>
      </c>
      <c r="L47" s="243" t="str">
        <f>IF(K47="","",IF(K47="Muy Baja",0.2,IF(K47="Baja",0.4,IF(K47="Media",0.6,IF(K47="Alta",0.8,IF(K47="Muy Alta",1,))))))</f>
        <v/>
      </c>
      <c r="M47" s="246"/>
      <c r="N47" s="243">
        <f>IF(NOT(ISERROR(MATCH(M47,'Tabla Impacto'!$B$221:$B$223,0))),'Tabla Impacto'!$F$223&amp;"Por favor no seleccionar los criterios de impacto(Afectación Económica o presupuestal y Pérdida Reputacional)",M47)</f>
        <v>0</v>
      </c>
      <c r="O47" s="240" t="str">
        <f>IF(OR(N47='Tabla Impacto'!$C$11,N47='Tabla Impacto'!$D$11),"Leve",IF(OR(N47='Tabla Impacto'!$C$12,N47='Tabla Impacto'!$D$12),"Menor",IF(OR(N47='Tabla Impacto'!$C$13,N47='Tabla Impacto'!$D$13),"Moderado",IF(OR(N47='Tabla Impacto'!$C$14,N47='Tabla Impacto'!$D$14),"Mayor",IF(OR(N47='Tabla Impacto'!$C$15,N47='Tabla Impacto'!$D$15),"Catastrófico","")))))</f>
        <v/>
      </c>
      <c r="P47" s="243" t="str">
        <f>IF(O47="","",IF(O47="Leve",0.2,IF(O47="Menor",0.4,IF(O47="Moderado",0.6,IF(O47="Mayor",0.8,IF(O47="Catastrófico",1,))))))</f>
        <v/>
      </c>
      <c r="Q47" s="234" t="str">
        <f>IF(OR(AND(K47="Muy Baja",O47="Leve"),AND(K47="Muy Baja",O47="Menor"),AND(K47="Baja",O47="Leve")),"Bajo",IF(OR(AND(K47="Muy baja",O47="Moderado"),AND(K47="Baja",O47="Menor"),AND(K47="Baja",O47="Moderado"),AND(K47="Media",O47="Leve"),AND(K47="Media",O47="Menor"),AND(K47="Media",O47="Moderado"),AND(K47="Alta",O47="Leve"),AND(K47="Alta",O47="Menor")),"Moderado",IF(OR(AND(K47="Muy Baja",O47="Mayor"),AND(K47="Baja",O47="Mayor"),AND(K47="Media",O47="Mayor"),AND(K47="Alta",O47="Moderado"),AND(K47="Alta",O47="Mayor"),AND(K47="Muy Alta",O47="Leve"),AND(K47="Muy Alta",O47="Menor"),AND(K47="Muy Alta",O47="Moderado"),AND(K47="Muy Alta",O47="Mayor")),"Alto",IF(OR(AND(K47="Muy Baja",O47="Catastrófico"),AND(K47="Baja",O47="Catastrófico"),AND(K47="Media",O47="Catastrófico"),AND(K47="Alta",O47="Catastrófico"),AND(K47="Muy Alta",O47="Catastrófico")),"Extremo",""))))</f>
        <v/>
      </c>
      <c r="R47" s="119">
        <v>1</v>
      </c>
      <c r="S47" s="120"/>
      <c r="T47" s="121" t="str">
        <f t="shared" si="0"/>
        <v/>
      </c>
      <c r="U47" s="122"/>
      <c r="V47" s="122"/>
      <c r="W47" s="123" t="str">
        <f>IF(AND(U47="Preventivo",V47="Automático"),"50%",IF(AND(U47="Preventivo",V47="Manual"),"40%",IF(AND(U47="Detectivo",V47="Automático"),"40%",IF(AND(U47="Detectivo",V47="Manual"),"30%",IF(AND(U47="Correctivo",V47="Automático"),"35%",IF(AND(U47="Correctivo",V47="Manual"),"25%",""))))))</f>
        <v/>
      </c>
      <c r="X47" s="122"/>
      <c r="Y47" s="122"/>
      <c r="Z47" s="122"/>
      <c r="AA47" s="124" t="str">
        <f>IFERROR(IF(T47="Probabilidad",(L47-(+L47*W47)),IF(T47="Impacto",L47,"")),"")</f>
        <v/>
      </c>
      <c r="AB47" s="125" t="str">
        <f>IFERROR(IF(AA47="","",IF(AA47&lt;=0.2,"Muy Baja",IF(AA47&lt;=0.4,"Baja",IF(AA47&lt;=0.6,"Media",IF(AA47&lt;=0.8,"Alta","Muy Alta"))))),"")</f>
        <v/>
      </c>
      <c r="AC47" s="126" t="str">
        <f>+AA47</f>
        <v/>
      </c>
      <c r="AD47" s="125" t="str">
        <f>IFERROR(IF(AE47="","",IF(AE47&lt;=0.2,"Leve",IF(AE47&lt;=0.4,"Menor",IF(AE47&lt;=0.6,"Moderado",IF(AE47&lt;=0.8,"Mayor","Catastrófico"))))),"")</f>
        <v/>
      </c>
      <c r="AE47" s="126" t="str">
        <f>IFERROR(IF(T47="Impacto",(P47-(+P47*W47)),IF(T47="Probabilidad",P47,"")),"")</f>
        <v/>
      </c>
      <c r="AF47" s="127" t="str">
        <f>IFERROR(IF(OR(AND(AB47="Muy Baja",AD47="Leve"),AND(AB47="Muy Baja",AD47="Menor"),AND(AB47="Baja",AD47="Leve")),"Bajo",IF(OR(AND(AB47="Muy baja",AD47="Moderado"),AND(AB47="Baja",AD47="Menor"),AND(AB47="Baja",AD47="Moderado"),AND(AB47="Media",AD47="Leve"),AND(AB47="Media",AD47="Menor"),AND(AB47="Media",AD47="Moderado"),AND(AB47="Alta",AD47="Leve"),AND(AB47="Alta",AD47="Menor")),"Moderado",IF(OR(AND(AB47="Muy Baja",AD47="Mayor"),AND(AB47="Baja",AD47="Mayor"),AND(AB47="Media",AD47="Mayor"),AND(AB47="Alta",AD47="Moderado"),AND(AB47="Alta",AD47="Mayor"),AND(AB47="Muy Alta",AD47="Leve"),AND(AB47="Muy Alta",AD47="Menor"),AND(AB47="Muy Alta",AD47="Moderado"),AND(AB47="Muy Alta",AD47="Mayor")),"Alto",IF(OR(AND(AB47="Muy Baja",AD47="Catastrófico"),AND(AB47="Baja",AD47="Catastrófico"),AND(AB47="Media",AD47="Catastrófico"),AND(AB47="Alta",AD47="Catastrófico"),AND(AB47="Muy Alta",AD47="Catastrófico")),"Extremo","")))),"")</f>
        <v/>
      </c>
      <c r="AG47" s="128"/>
      <c r="AH47" s="129"/>
      <c r="AI47" s="130"/>
      <c r="AJ47" s="131"/>
      <c r="AK47" s="131"/>
      <c r="AL47" s="129"/>
      <c r="AM47" s="130"/>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row>
    <row r="48" spans="1:71" ht="68.45" customHeight="1" x14ac:dyDescent="0.3">
      <c r="A48" s="280"/>
      <c r="B48" s="230"/>
      <c r="C48" s="230"/>
      <c r="D48" s="230"/>
      <c r="E48" s="134"/>
      <c r="F48" s="230"/>
      <c r="G48" s="283"/>
      <c r="H48" s="283"/>
      <c r="I48" s="230"/>
      <c r="J48" s="238"/>
      <c r="K48" s="241"/>
      <c r="L48" s="244"/>
      <c r="M48" s="247"/>
      <c r="N48" s="244">
        <f>IF(NOT(ISERROR(MATCH(M48,_xlfn.ANCHORARRAY(H59),0))),L61&amp;"Por favor no seleccionar los criterios de impacto",M48)</f>
        <v>0</v>
      </c>
      <c r="O48" s="241"/>
      <c r="P48" s="244"/>
      <c r="Q48" s="235"/>
      <c r="R48" s="119">
        <v>2</v>
      </c>
      <c r="S48" s="120"/>
      <c r="T48" s="121" t="str">
        <f t="shared" si="0"/>
        <v/>
      </c>
      <c r="U48" s="122"/>
      <c r="V48" s="122"/>
      <c r="W48" s="123" t="str">
        <f t="shared" ref="W48:W52" si="38">IF(AND(U48="Preventivo",V48="Automático"),"50%",IF(AND(U48="Preventivo",V48="Manual"),"40%",IF(AND(U48="Detectivo",V48="Automático"),"40%",IF(AND(U48="Detectivo",V48="Manual"),"30%",IF(AND(U48="Correctivo",V48="Automático"),"35%",IF(AND(U48="Correctivo",V48="Manual"),"25%",""))))))</f>
        <v/>
      </c>
      <c r="X48" s="122"/>
      <c r="Y48" s="122"/>
      <c r="Z48" s="122"/>
      <c r="AA48" s="124" t="str">
        <f>IFERROR(IF(AND(T47="Probabilidad",T48="Probabilidad"),(AC47-(+AC47*W48)),IF(T48="Probabilidad",(L47-(+L47*W48)),IF(T48="Impacto",AC47,""))),"")</f>
        <v/>
      </c>
      <c r="AB48" s="125" t="str">
        <f t="shared" si="2"/>
        <v/>
      </c>
      <c r="AC48" s="126" t="str">
        <f t="shared" ref="AC48:AC52" si="39">+AA48</f>
        <v/>
      </c>
      <c r="AD48" s="125" t="str">
        <f t="shared" si="4"/>
        <v/>
      </c>
      <c r="AE48" s="126" t="str">
        <f>IFERROR(IF(AND(T47="Impacto",T48="Impacto"),(AE47-(+AE47*W48)),IF(T48="Impacto",(P47-(+P47*W48)),IF(T48="Probabilidad",AE47,""))),"")</f>
        <v/>
      </c>
      <c r="AF48" s="127" t="str">
        <f t="shared" ref="AF48:AF49" si="40">IFERROR(IF(OR(AND(AB48="Muy Baja",AD48="Leve"),AND(AB48="Muy Baja",AD48="Menor"),AND(AB48="Baja",AD48="Leve")),"Bajo",IF(OR(AND(AB48="Muy baja",AD48="Moderado"),AND(AB48="Baja",AD48="Menor"),AND(AB48="Baja",AD48="Moderado"),AND(AB48="Media",AD48="Leve"),AND(AB48="Media",AD48="Menor"),AND(AB48="Media",AD48="Moderado"),AND(AB48="Alta",AD48="Leve"),AND(AB48="Alta",AD48="Menor")),"Moderado",IF(OR(AND(AB48="Muy Baja",AD48="Mayor"),AND(AB48="Baja",AD48="Mayor"),AND(AB48="Media",AD48="Mayor"),AND(AB48="Alta",AD48="Moderado"),AND(AB48="Alta",AD48="Mayor"),AND(AB48="Muy Alta",AD48="Leve"),AND(AB48="Muy Alta",AD48="Menor"),AND(AB48="Muy Alta",AD48="Moderado"),AND(AB48="Muy Alta",AD48="Mayor")),"Alto",IF(OR(AND(AB48="Muy Baja",AD48="Catastrófico"),AND(AB48="Baja",AD48="Catastrófico"),AND(AB48="Media",AD48="Catastrófico"),AND(AB48="Alta",AD48="Catastrófico"),AND(AB48="Muy Alta",AD48="Catastrófico")),"Extremo","")))),"")</f>
        <v/>
      </c>
      <c r="AG48" s="128"/>
      <c r="AH48" s="129"/>
      <c r="AI48" s="130"/>
      <c r="AJ48" s="131"/>
      <c r="AK48" s="131"/>
      <c r="AL48" s="129"/>
      <c r="AM48" s="130"/>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row>
    <row r="49" spans="1:71" ht="68.45" customHeight="1" x14ac:dyDescent="0.3">
      <c r="A49" s="280"/>
      <c r="B49" s="230"/>
      <c r="C49" s="230"/>
      <c r="D49" s="230"/>
      <c r="E49" s="134"/>
      <c r="F49" s="230"/>
      <c r="G49" s="283"/>
      <c r="H49" s="283"/>
      <c r="I49" s="230"/>
      <c r="J49" s="238"/>
      <c r="K49" s="241"/>
      <c r="L49" s="244"/>
      <c r="M49" s="247"/>
      <c r="N49" s="244">
        <f>IF(NOT(ISERROR(MATCH(M49,_xlfn.ANCHORARRAY(H60),0))),L62&amp;"Por favor no seleccionar los criterios de impacto",M49)</f>
        <v>0</v>
      </c>
      <c r="O49" s="241"/>
      <c r="P49" s="244"/>
      <c r="Q49" s="235"/>
      <c r="R49" s="119">
        <v>3</v>
      </c>
      <c r="S49" s="132"/>
      <c r="T49" s="121" t="str">
        <f t="shared" si="0"/>
        <v/>
      </c>
      <c r="U49" s="122"/>
      <c r="V49" s="122"/>
      <c r="W49" s="123" t="str">
        <f t="shared" si="38"/>
        <v/>
      </c>
      <c r="X49" s="122"/>
      <c r="Y49" s="122"/>
      <c r="Z49" s="122"/>
      <c r="AA49" s="124" t="str">
        <f>IFERROR(IF(AND(T48="Probabilidad",T49="Probabilidad"),(AC48-(+AC48*W49)),IF(AND(T48="Impacto",T49="Probabilidad"),(AC47-(+AC47*W49)),IF(T49="Impacto",AC48,""))),"")</f>
        <v/>
      </c>
      <c r="AB49" s="125" t="str">
        <f t="shared" si="2"/>
        <v/>
      </c>
      <c r="AC49" s="126" t="str">
        <f t="shared" si="39"/>
        <v/>
      </c>
      <c r="AD49" s="125" t="str">
        <f t="shared" si="4"/>
        <v/>
      </c>
      <c r="AE49" s="126" t="str">
        <f>IFERROR(IF(AND(T48="Impacto",T49="Impacto"),(AE48-(+AE48*W49)),IF(AND(T48="Probabilidad",T49="Impacto"),(AE47-(+AE47*W49)),IF(T49="Probabilidad",AE48,""))),"")</f>
        <v/>
      </c>
      <c r="AF49" s="127" t="str">
        <f t="shared" si="40"/>
        <v/>
      </c>
      <c r="AG49" s="128"/>
      <c r="AH49" s="129"/>
      <c r="AI49" s="130"/>
      <c r="AJ49" s="131"/>
      <c r="AK49" s="131"/>
      <c r="AL49" s="129"/>
      <c r="AM49" s="130"/>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row>
    <row r="50" spans="1:71" ht="68.45" customHeight="1" x14ac:dyDescent="0.3">
      <c r="A50" s="280"/>
      <c r="B50" s="230"/>
      <c r="C50" s="230"/>
      <c r="D50" s="230"/>
      <c r="E50" s="134"/>
      <c r="F50" s="230"/>
      <c r="G50" s="283"/>
      <c r="H50" s="283"/>
      <c r="I50" s="230"/>
      <c r="J50" s="238"/>
      <c r="K50" s="241"/>
      <c r="L50" s="244"/>
      <c r="M50" s="247"/>
      <c r="N50" s="244">
        <f>IF(NOT(ISERROR(MATCH(M50,_xlfn.ANCHORARRAY(H61),0))),L63&amp;"Por favor no seleccionar los criterios de impacto",M50)</f>
        <v>0</v>
      </c>
      <c r="O50" s="241"/>
      <c r="P50" s="244"/>
      <c r="Q50" s="235"/>
      <c r="R50" s="119">
        <v>4</v>
      </c>
      <c r="S50" s="120"/>
      <c r="T50" s="121" t="str">
        <f t="shared" si="0"/>
        <v/>
      </c>
      <c r="U50" s="122"/>
      <c r="V50" s="122"/>
      <c r="W50" s="123" t="str">
        <f t="shared" si="38"/>
        <v/>
      </c>
      <c r="X50" s="122"/>
      <c r="Y50" s="122"/>
      <c r="Z50" s="122"/>
      <c r="AA50" s="124" t="str">
        <f t="shared" ref="AA50:AA52" si="41">IFERROR(IF(AND(T49="Probabilidad",T50="Probabilidad"),(AC49-(+AC49*W50)),IF(AND(T49="Impacto",T50="Probabilidad"),(AC48-(+AC48*W50)),IF(T50="Impacto",AC49,""))),"")</f>
        <v/>
      </c>
      <c r="AB50" s="125" t="str">
        <f t="shared" si="2"/>
        <v/>
      </c>
      <c r="AC50" s="126" t="str">
        <f t="shared" si="39"/>
        <v/>
      </c>
      <c r="AD50" s="125" t="str">
        <f t="shared" si="4"/>
        <v/>
      </c>
      <c r="AE50" s="126" t="str">
        <f t="shared" ref="AE50:AE52" si="42">IFERROR(IF(AND(T49="Impacto",T50="Impacto"),(AE49-(+AE49*W50)),IF(AND(T49="Probabilidad",T50="Impacto"),(AE48-(+AE48*W50)),IF(T50="Probabilidad",AE49,""))),"")</f>
        <v/>
      </c>
      <c r="AF50" s="127" t="str">
        <f>IFERROR(IF(OR(AND(AB50="Muy Baja",AD50="Leve"),AND(AB50="Muy Baja",AD50="Menor"),AND(AB50="Baja",AD50="Leve")),"Bajo",IF(OR(AND(AB50="Muy baja",AD50="Moderado"),AND(AB50="Baja",AD50="Menor"),AND(AB50="Baja",AD50="Moderado"),AND(AB50="Media",AD50="Leve"),AND(AB50="Media",AD50="Menor"),AND(AB50="Media",AD50="Moderado"),AND(AB50="Alta",AD50="Leve"),AND(AB50="Alta",AD50="Menor")),"Moderado",IF(OR(AND(AB50="Muy Baja",AD50="Mayor"),AND(AB50="Baja",AD50="Mayor"),AND(AB50="Media",AD50="Mayor"),AND(AB50="Alta",AD50="Moderado"),AND(AB50="Alta",AD50="Mayor"),AND(AB50="Muy Alta",AD50="Leve"),AND(AB50="Muy Alta",AD50="Menor"),AND(AB50="Muy Alta",AD50="Moderado"),AND(AB50="Muy Alta",AD50="Mayor")),"Alto",IF(OR(AND(AB50="Muy Baja",AD50="Catastrófico"),AND(AB50="Baja",AD50="Catastrófico"),AND(AB50="Media",AD50="Catastrófico"),AND(AB50="Alta",AD50="Catastrófico"),AND(AB50="Muy Alta",AD50="Catastrófico")),"Extremo","")))),"")</f>
        <v/>
      </c>
      <c r="AG50" s="128"/>
      <c r="AH50" s="129"/>
      <c r="AI50" s="130"/>
      <c r="AJ50" s="131"/>
      <c r="AK50" s="131"/>
      <c r="AL50" s="129"/>
      <c r="AM50" s="130"/>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row>
    <row r="51" spans="1:71" ht="68.45" customHeight="1" x14ac:dyDescent="0.3">
      <c r="A51" s="280"/>
      <c r="B51" s="230"/>
      <c r="C51" s="230"/>
      <c r="D51" s="230"/>
      <c r="E51" s="134"/>
      <c r="F51" s="230"/>
      <c r="G51" s="283"/>
      <c r="H51" s="283"/>
      <c r="I51" s="230"/>
      <c r="J51" s="238"/>
      <c r="K51" s="241"/>
      <c r="L51" s="244"/>
      <c r="M51" s="247"/>
      <c r="N51" s="244">
        <f>IF(NOT(ISERROR(MATCH(M51,_xlfn.ANCHORARRAY(H62),0))),L64&amp;"Por favor no seleccionar los criterios de impacto",M51)</f>
        <v>0</v>
      </c>
      <c r="O51" s="241"/>
      <c r="P51" s="244"/>
      <c r="Q51" s="235"/>
      <c r="R51" s="119">
        <v>5</v>
      </c>
      <c r="S51" s="120"/>
      <c r="T51" s="121" t="str">
        <f t="shared" si="0"/>
        <v/>
      </c>
      <c r="U51" s="122"/>
      <c r="V51" s="122"/>
      <c r="W51" s="123" t="str">
        <f t="shared" si="38"/>
        <v/>
      </c>
      <c r="X51" s="122"/>
      <c r="Y51" s="122"/>
      <c r="Z51" s="122"/>
      <c r="AA51" s="124" t="str">
        <f t="shared" si="41"/>
        <v/>
      </c>
      <c r="AB51" s="125" t="str">
        <f t="shared" si="2"/>
        <v/>
      </c>
      <c r="AC51" s="126" t="str">
        <f t="shared" si="39"/>
        <v/>
      </c>
      <c r="AD51" s="125" t="str">
        <f t="shared" si="4"/>
        <v/>
      </c>
      <c r="AE51" s="126" t="str">
        <f t="shared" si="42"/>
        <v/>
      </c>
      <c r="AF51" s="127" t="str">
        <f t="shared" ref="AF51:AF52" si="43">IFERROR(IF(OR(AND(AB51="Muy Baja",AD51="Leve"),AND(AB51="Muy Baja",AD51="Menor"),AND(AB51="Baja",AD51="Leve")),"Bajo",IF(OR(AND(AB51="Muy baja",AD51="Moderado"),AND(AB51="Baja",AD51="Menor"),AND(AB51="Baja",AD51="Moderado"),AND(AB51="Media",AD51="Leve"),AND(AB51="Media",AD51="Menor"),AND(AB51="Media",AD51="Moderado"),AND(AB51="Alta",AD51="Leve"),AND(AB51="Alta",AD51="Menor")),"Moderado",IF(OR(AND(AB51="Muy Baja",AD51="Mayor"),AND(AB51="Baja",AD51="Mayor"),AND(AB51="Media",AD51="Mayor"),AND(AB51="Alta",AD51="Moderado"),AND(AB51="Alta",AD51="Mayor"),AND(AB51="Muy Alta",AD51="Leve"),AND(AB51="Muy Alta",AD51="Menor"),AND(AB51="Muy Alta",AD51="Moderado"),AND(AB51="Muy Alta",AD51="Mayor")),"Alto",IF(OR(AND(AB51="Muy Baja",AD51="Catastrófico"),AND(AB51="Baja",AD51="Catastrófico"),AND(AB51="Media",AD51="Catastrófico"),AND(AB51="Alta",AD51="Catastrófico"),AND(AB51="Muy Alta",AD51="Catastrófico")),"Extremo","")))),"")</f>
        <v/>
      </c>
      <c r="AG51" s="128"/>
      <c r="AH51" s="129"/>
      <c r="AI51" s="130"/>
      <c r="AJ51" s="131"/>
      <c r="AK51" s="131"/>
      <c r="AL51" s="129"/>
      <c r="AM51" s="130"/>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row>
    <row r="52" spans="1:71" ht="68.45" customHeight="1" x14ac:dyDescent="0.3">
      <c r="A52" s="281"/>
      <c r="B52" s="231"/>
      <c r="C52" s="231"/>
      <c r="D52" s="231"/>
      <c r="E52" s="135"/>
      <c r="F52" s="231"/>
      <c r="G52" s="284"/>
      <c r="H52" s="284"/>
      <c r="I52" s="231"/>
      <c r="J52" s="239"/>
      <c r="K52" s="242"/>
      <c r="L52" s="245"/>
      <c r="M52" s="248"/>
      <c r="N52" s="245">
        <f>IF(NOT(ISERROR(MATCH(M52,_xlfn.ANCHORARRAY(H63),0))),L65&amp;"Por favor no seleccionar los criterios de impacto",M52)</f>
        <v>0</v>
      </c>
      <c r="O52" s="242"/>
      <c r="P52" s="245"/>
      <c r="Q52" s="236"/>
      <c r="R52" s="119">
        <v>6</v>
      </c>
      <c r="S52" s="120"/>
      <c r="T52" s="121" t="str">
        <f t="shared" si="0"/>
        <v/>
      </c>
      <c r="U52" s="122"/>
      <c r="V52" s="122"/>
      <c r="W52" s="123" t="str">
        <f t="shared" si="38"/>
        <v/>
      </c>
      <c r="X52" s="122"/>
      <c r="Y52" s="122"/>
      <c r="Z52" s="122"/>
      <c r="AA52" s="124" t="str">
        <f t="shared" si="41"/>
        <v/>
      </c>
      <c r="AB52" s="125" t="str">
        <f t="shared" si="2"/>
        <v/>
      </c>
      <c r="AC52" s="126" t="str">
        <f t="shared" si="39"/>
        <v/>
      </c>
      <c r="AD52" s="125" t="str">
        <f t="shared" si="4"/>
        <v/>
      </c>
      <c r="AE52" s="126" t="str">
        <f t="shared" si="42"/>
        <v/>
      </c>
      <c r="AF52" s="127" t="str">
        <f t="shared" si="43"/>
        <v/>
      </c>
      <c r="AG52" s="128"/>
      <c r="AH52" s="129"/>
      <c r="AI52" s="130"/>
      <c r="AJ52" s="131"/>
      <c r="AK52" s="131"/>
      <c r="AL52" s="129"/>
      <c r="AM52" s="130"/>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row>
    <row r="53" spans="1:71" ht="68.45" customHeight="1" x14ac:dyDescent="0.3">
      <c r="A53" s="279">
        <v>8</v>
      </c>
      <c r="B53" s="229"/>
      <c r="C53" s="229"/>
      <c r="D53" s="229"/>
      <c r="E53" s="133"/>
      <c r="F53" s="229"/>
      <c r="G53" s="282"/>
      <c r="H53" s="282"/>
      <c r="I53" s="229"/>
      <c r="J53" s="237"/>
      <c r="K53" s="240" t="str">
        <f>IF(J53&lt;=0,"",IF(J53&lt;=2,"Muy Baja",IF(J53&lt;=24,"Baja",IF(J53&lt;=500,"Media",IF(J53&lt;=5000,"Alta","Muy Alta")))))</f>
        <v/>
      </c>
      <c r="L53" s="243" t="str">
        <f>IF(K53="","",IF(K53="Muy Baja",0.2,IF(K53="Baja",0.4,IF(K53="Media",0.6,IF(K53="Alta",0.8,IF(K53="Muy Alta",1,))))))</f>
        <v/>
      </c>
      <c r="M53" s="246"/>
      <c r="N53" s="243">
        <f>IF(NOT(ISERROR(MATCH(M53,'Tabla Impacto'!$B$221:$B$223,0))),'Tabla Impacto'!$F$223&amp;"Por favor no seleccionar los criterios de impacto(Afectación Económica o presupuestal y Pérdida Reputacional)",M53)</f>
        <v>0</v>
      </c>
      <c r="O53" s="240" t="str">
        <f>IF(OR(N53='Tabla Impacto'!$C$11,N53='Tabla Impacto'!$D$11),"Leve",IF(OR(N53='Tabla Impacto'!$C$12,N53='Tabla Impacto'!$D$12),"Menor",IF(OR(N53='Tabla Impacto'!$C$13,N53='Tabla Impacto'!$D$13),"Moderado",IF(OR(N53='Tabla Impacto'!$C$14,N53='Tabla Impacto'!$D$14),"Mayor",IF(OR(N53='Tabla Impacto'!$C$15,N53='Tabla Impacto'!$D$15),"Catastrófico","")))))</f>
        <v/>
      </c>
      <c r="P53" s="243" t="str">
        <f>IF(O53="","",IF(O53="Leve",0.2,IF(O53="Menor",0.4,IF(O53="Moderado",0.6,IF(O53="Mayor",0.8,IF(O53="Catastrófico",1,))))))</f>
        <v/>
      </c>
      <c r="Q53" s="234" t="str">
        <f>IF(OR(AND(K53="Muy Baja",O53="Leve"),AND(K53="Muy Baja",O53="Menor"),AND(K53="Baja",O53="Leve")),"Bajo",IF(OR(AND(K53="Muy baja",O53="Moderado"),AND(K53="Baja",O53="Menor"),AND(K53="Baja",O53="Moderado"),AND(K53="Media",O53="Leve"),AND(K53="Media",O53="Menor"),AND(K53="Media",O53="Moderado"),AND(K53="Alta",O53="Leve"),AND(K53="Alta",O53="Menor")),"Moderado",IF(OR(AND(K53="Muy Baja",O53="Mayor"),AND(K53="Baja",O53="Mayor"),AND(K53="Media",O53="Mayor"),AND(K53="Alta",O53="Moderado"),AND(K53="Alta",O53="Mayor"),AND(K53="Muy Alta",O53="Leve"),AND(K53="Muy Alta",O53="Menor"),AND(K53="Muy Alta",O53="Moderado"),AND(K53="Muy Alta",O53="Mayor")),"Alto",IF(OR(AND(K53="Muy Baja",O53="Catastrófico"),AND(K53="Baja",O53="Catastrófico"),AND(K53="Media",O53="Catastrófico"),AND(K53="Alta",O53="Catastrófico"),AND(K53="Muy Alta",O53="Catastrófico")),"Extremo",""))))</f>
        <v/>
      </c>
      <c r="R53" s="119">
        <v>1</v>
      </c>
      <c r="S53" s="120"/>
      <c r="T53" s="121" t="str">
        <f t="shared" si="0"/>
        <v/>
      </c>
      <c r="U53" s="122"/>
      <c r="V53" s="122"/>
      <c r="W53" s="123" t="str">
        <f>IF(AND(U53="Preventivo",V53="Automático"),"50%",IF(AND(U53="Preventivo",V53="Manual"),"40%",IF(AND(U53="Detectivo",V53="Automático"),"40%",IF(AND(U53="Detectivo",V53="Manual"),"30%",IF(AND(U53="Correctivo",V53="Automático"),"35%",IF(AND(U53="Correctivo",V53="Manual"),"25%",""))))))</f>
        <v/>
      </c>
      <c r="X53" s="122"/>
      <c r="Y53" s="122"/>
      <c r="Z53" s="122"/>
      <c r="AA53" s="124" t="str">
        <f>IFERROR(IF(T53="Probabilidad",(L53-(+L53*W53)),IF(T53="Impacto",L53,"")),"")</f>
        <v/>
      </c>
      <c r="AB53" s="125" t="str">
        <f>IFERROR(IF(AA53="","",IF(AA53&lt;=0.2,"Muy Baja",IF(AA53&lt;=0.4,"Baja",IF(AA53&lt;=0.6,"Media",IF(AA53&lt;=0.8,"Alta","Muy Alta"))))),"")</f>
        <v/>
      </c>
      <c r="AC53" s="126" t="str">
        <f>+AA53</f>
        <v/>
      </c>
      <c r="AD53" s="125" t="str">
        <f>IFERROR(IF(AE53="","",IF(AE53&lt;=0.2,"Leve",IF(AE53&lt;=0.4,"Menor",IF(AE53&lt;=0.6,"Moderado",IF(AE53&lt;=0.8,"Mayor","Catastrófico"))))),"")</f>
        <v/>
      </c>
      <c r="AE53" s="126" t="str">
        <f>IFERROR(IF(T53="Impacto",(P53-(+P53*W53)),IF(T53="Probabilidad",P53,"")),"")</f>
        <v/>
      </c>
      <c r="AF53" s="127" t="str">
        <f>IFERROR(IF(OR(AND(AB53="Muy Baja",AD53="Leve"),AND(AB53="Muy Baja",AD53="Menor"),AND(AB53="Baja",AD53="Leve")),"Bajo",IF(OR(AND(AB53="Muy baja",AD53="Moderado"),AND(AB53="Baja",AD53="Menor"),AND(AB53="Baja",AD53="Moderado"),AND(AB53="Media",AD53="Leve"),AND(AB53="Media",AD53="Menor"),AND(AB53="Media",AD53="Moderado"),AND(AB53="Alta",AD53="Leve"),AND(AB53="Alta",AD53="Menor")),"Moderado",IF(OR(AND(AB53="Muy Baja",AD53="Mayor"),AND(AB53="Baja",AD53="Mayor"),AND(AB53="Media",AD53="Mayor"),AND(AB53="Alta",AD53="Moderado"),AND(AB53="Alta",AD53="Mayor"),AND(AB53="Muy Alta",AD53="Leve"),AND(AB53="Muy Alta",AD53="Menor"),AND(AB53="Muy Alta",AD53="Moderado"),AND(AB53="Muy Alta",AD53="Mayor")),"Alto",IF(OR(AND(AB53="Muy Baja",AD53="Catastrófico"),AND(AB53="Baja",AD53="Catastrófico"),AND(AB53="Media",AD53="Catastrófico"),AND(AB53="Alta",AD53="Catastrófico"),AND(AB53="Muy Alta",AD53="Catastrófico")),"Extremo","")))),"")</f>
        <v/>
      </c>
      <c r="AG53" s="128"/>
      <c r="AH53" s="129"/>
      <c r="AI53" s="130"/>
      <c r="AJ53" s="131"/>
      <c r="AK53" s="131"/>
      <c r="AL53" s="129"/>
      <c r="AM53" s="130"/>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row>
    <row r="54" spans="1:71" ht="68.45" customHeight="1" x14ac:dyDescent="0.3">
      <c r="A54" s="280"/>
      <c r="B54" s="230"/>
      <c r="C54" s="230"/>
      <c r="D54" s="230"/>
      <c r="E54" s="134"/>
      <c r="F54" s="230"/>
      <c r="G54" s="283"/>
      <c r="H54" s="283"/>
      <c r="I54" s="230"/>
      <c r="J54" s="238"/>
      <c r="K54" s="241"/>
      <c r="L54" s="244"/>
      <c r="M54" s="247"/>
      <c r="N54" s="244">
        <f>IF(NOT(ISERROR(MATCH(M54,_xlfn.ANCHORARRAY(H65),0))),L67&amp;"Por favor no seleccionar los criterios de impacto",M54)</f>
        <v>0</v>
      </c>
      <c r="O54" s="241"/>
      <c r="P54" s="244"/>
      <c r="Q54" s="235"/>
      <c r="R54" s="119">
        <v>2</v>
      </c>
      <c r="S54" s="120"/>
      <c r="T54" s="121" t="str">
        <f t="shared" si="0"/>
        <v/>
      </c>
      <c r="U54" s="122"/>
      <c r="V54" s="122"/>
      <c r="W54" s="123" t="str">
        <f t="shared" ref="W54:W58" si="44">IF(AND(U54="Preventivo",V54="Automático"),"50%",IF(AND(U54="Preventivo",V54="Manual"),"40%",IF(AND(U54="Detectivo",V54="Automático"),"40%",IF(AND(U54="Detectivo",V54="Manual"),"30%",IF(AND(U54="Correctivo",V54="Automático"),"35%",IF(AND(U54="Correctivo",V54="Manual"),"25%",""))))))</f>
        <v/>
      </c>
      <c r="X54" s="122"/>
      <c r="Y54" s="122"/>
      <c r="Z54" s="122"/>
      <c r="AA54" s="124" t="str">
        <f>IFERROR(IF(AND(T53="Probabilidad",T54="Probabilidad"),(AC53-(+AC53*W54)),IF(T54="Probabilidad",(L53-(+L53*W54)),IF(T54="Impacto",AC53,""))),"")</f>
        <v/>
      </c>
      <c r="AB54" s="125" t="str">
        <f t="shared" si="2"/>
        <v/>
      </c>
      <c r="AC54" s="126" t="str">
        <f t="shared" ref="AC54:AC58" si="45">+AA54</f>
        <v/>
      </c>
      <c r="AD54" s="125" t="str">
        <f t="shared" si="4"/>
        <v/>
      </c>
      <c r="AE54" s="126" t="str">
        <f>IFERROR(IF(AND(T53="Impacto",T54="Impacto"),(AE53-(+AE53*W54)),IF(T54="Impacto",(P53-(+P53*W54)),IF(T54="Probabilidad",AE53,""))),"")</f>
        <v/>
      </c>
      <c r="AF54" s="127" t="str">
        <f t="shared" ref="AF54:AF55" si="46">IFERROR(IF(OR(AND(AB54="Muy Baja",AD54="Leve"),AND(AB54="Muy Baja",AD54="Menor"),AND(AB54="Baja",AD54="Leve")),"Bajo",IF(OR(AND(AB54="Muy baja",AD54="Moderado"),AND(AB54="Baja",AD54="Menor"),AND(AB54="Baja",AD54="Moderado"),AND(AB54="Media",AD54="Leve"),AND(AB54="Media",AD54="Menor"),AND(AB54="Media",AD54="Moderado"),AND(AB54="Alta",AD54="Leve"),AND(AB54="Alta",AD54="Menor")),"Moderado",IF(OR(AND(AB54="Muy Baja",AD54="Mayor"),AND(AB54="Baja",AD54="Mayor"),AND(AB54="Media",AD54="Mayor"),AND(AB54="Alta",AD54="Moderado"),AND(AB54="Alta",AD54="Mayor"),AND(AB54="Muy Alta",AD54="Leve"),AND(AB54="Muy Alta",AD54="Menor"),AND(AB54="Muy Alta",AD54="Moderado"),AND(AB54="Muy Alta",AD54="Mayor")),"Alto",IF(OR(AND(AB54="Muy Baja",AD54="Catastrófico"),AND(AB54="Baja",AD54="Catastrófico"),AND(AB54="Media",AD54="Catastrófico"),AND(AB54="Alta",AD54="Catastrófico"),AND(AB54="Muy Alta",AD54="Catastrófico")),"Extremo","")))),"")</f>
        <v/>
      </c>
      <c r="AG54" s="128"/>
      <c r="AH54" s="129"/>
      <c r="AI54" s="130"/>
      <c r="AJ54" s="131"/>
      <c r="AK54" s="131"/>
      <c r="AL54" s="129"/>
      <c r="AM54" s="130"/>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row>
    <row r="55" spans="1:71" ht="68.45" customHeight="1" x14ac:dyDescent="0.3">
      <c r="A55" s="280"/>
      <c r="B55" s="230"/>
      <c r="C55" s="230"/>
      <c r="D55" s="230"/>
      <c r="E55" s="134"/>
      <c r="F55" s="230"/>
      <c r="G55" s="283"/>
      <c r="H55" s="283"/>
      <c r="I55" s="230"/>
      <c r="J55" s="238"/>
      <c r="K55" s="241"/>
      <c r="L55" s="244"/>
      <c r="M55" s="247"/>
      <c r="N55" s="244">
        <f>IF(NOT(ISERROR(MATCH(M55,_xlfn.ANCHORARRAY(H66),0))),L68&amp;"Por favor no seleccionar los criterios de impacto",M55)</f>
        <v>0</v>
      </c>
      <c r="O55" s="241"/>
      <c r="P55" s="244"/>
      <c r="Q55" s="235"/>
      <c r="R55" s="119">
        <v>3</v>
      </c>
      <c r="S55" s="132"/>
      <c r="T55" s="121" t="str">
        <f t="shared" si="0"/>
        <v/>
      </c>
      <c r="U55" s="122"/>
      <c r="V55" s="122"/>
      <c r="W55" s="123" t="str">
        <f t="shared" si="44"/>
        <v/>
      </c>
      <c r="X55" s="122"/>
      <c r="Y55" s="122"/>
      <c r="Z55" s="122"/>
      <c r="AA55" s="124" t="str">
        <f>IFERROR(IF(AND(T54="Probabilidad",T55="Probabilidad"),(AC54-(+AC54*W55)),IF(AND(T54="Impacto",T55="Probabilidad"),(AC53-(+AC53*W55)),IF(T55="Impacto",AC54,""))),"")</f>
        <v/>
      </c>
      <c r="AB55" s="125" t="str">
        <f t="shared" si="2"/>
        <v/>
      </c>
      <c r="AC55" s="126" t="str">
        <f t="shared" si="45"/>
        <v/>
      </c>
      <c r="AD55" s="125" t="str">
        <f t="shared" si="4"/>
        <v/>
      </c>
      <c r="AE55" s="126" t="str">
        <f>IFERROR(IF(AND(T54="Impacto",T55="Impacto"),(AE54-(+AE54*W55)),IF(AND(T54="Probabilidad",T55="Impacto"),(AE53-(+AE53*W55)),IF(T55="Probabilidad",AE54,""))),"")</f>
        <v/>
      </c>
      <c r="AF55" s="127" t="str">
        <f t="shared" si="46"/>
        <v/>
      </c>
      <c r="AG55" s="128"/>
      <c r="AH55" s="129"/>
      <c r="AI55" s="130"/>
      <c r="AJ55" s="131"/>
      <c r="AK55" s="131"/>
      <c r="AL55" s="129"/>
      <c r="AM55" s="130"/>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row>
    <row r="56" spans="1:71" ht="68.45" customHeight="1" x14ac:dyDescent="0.3">
      <c r="A56" s="280"/>
      <c r="B56" s="230"/>
      <c r="C56" s="230"/>
      <c r="D56" s="230"/>
      <c r="E56" s="134"/>
      <c r="F56" s="230"/>
      <c r="G56" s="283"/>
      <c r="H56" s="283"/>
      <c r="I56" s="230"/>
      <c r="J56" s="238"/>
      <c r="K56" s="241"/>
      <c r="L56" s="244"/>
      <c r="M56" s="247"/>
      <c r="N56" s="244">
        <f>IF(NOT(ISERROR(MATCH(M56,_xlfn.ANCHORARRAY(H67),0))),L69&amp;"Por favor no seleccionar los criterios de impacto",M56)</f>
        <v>0</v>
      </c>
      <c r="O56" s="241"/>
      <c r="P56" s="244"/>
      <c r="Q56" s="235"/>
      <c r="R56" s="119">
        <v>4</v>
      </c>
      <c r="S56" s="120"/>
      <c r="T56" s="121" t="str">
        <f t="shared" si="0"/>
        <v/>
      </c>
      <c r="U56" s="122"/>
      <c r="V56" s="122"/>
      <c r="W56" s="123" t="str">
        <f t="shared" si="44"/>
        <v/>
      </c>
      <c r="X56" s="122"/>
      <c r="Y56" s="122"/>
      <c r="Z56" s="122"/>
      <c r="AA56" s="124" t="str">
        <f t="shared" ref="AA56:AA58" si="47">IFERROR(IF(AND(T55="Probabilidad",T56="Probabilidad"),(AC55-(+AC55*W56)),IF(AND(T55="Impacto",T56="Probabilidad"),(AC54-(+AC54*W56)),IF(T56="Impacto",AC55,""))),"")</f>
        <v/>
      </c>
      <c r="AB56" s="125" t="str">
        <f t="shared" si="2"/>
        <v/>
      </c>
      <c r="AC56" s="126" t="str">
        <f t="shared" si="45"/>
        <v/>
      </c>
      <c r="AD56" s="125" t="str">
        <f t="shared" si="4"/>
        <v/>
      </c>
      <c r="AE56" s="126" t="str">
        <f t="shared" ref="AE56:AE58" si="48">IFERROR(IF(AND(T55="Impacto",T56="Impacto"),(AE55-(+AE55*W56)),IF(AND(T55="Probabilidad",T56="Impacto"),(AE54-(+AE54*W56)),IF(T56="Probabilidad",AE55,""))),"")</f>
        <v/>
      </c>
      <c r="AF56" s="127" t="str">
        <f>IFERROR(IF(OR(AND(AB56="Muy Baja",AD56="Leve"),AND(AB56="Muy Baja",AD56="Menor"),AND(AB56="Baja",AD56="Leve")),"Bajo",IF(OR(AND(AB56="Muy baja",AD56="Moderado"),AND(AB56="Baja",AD56="Menor"),AND(AB56="Baja",AD56="Moderado"),AND(AB56="Media",AD56="Leve"),AND(AB56="Media",AD56="Menor"),AND(AB56="Media",AD56="Moderado"),AND(AB56="Alta",AD56="Leve"),AND(AB56="Alta",AD56="Menor")),"Moderado",IF(OR(AND(AB56="Muy Baja",AD56="Mayor"),AND(AB56="Baja",AD56="Mayor"),AND(AB56="Media",AD56="Mayor"),AND(AB56="Alta",AD56="Moderado"),AND(AB56="Alta",AD56="Mayor"),AND(AB56="Muy Alta",AD56="Leve"),AND(AB56="Muy Alta",AD56="Menor"),AND(AB56="Muy Alta",AD56="Moderado"),AND(AB56="Muy Alta",AD56="Mayor")),"Alto",IF(OR(AND(AB56="Muy Baja",AD56="Catastrófico"),AND(AB56="Baja",AD56="Catastrófico"),AND(AB56="Media",AD56="Catastrófico"),AND(AB56="Alta",AD56="Catastrófico"),AND(AB56="Muy Alta",AD56="Catastrófico")),"Extremo","")))),"")</f>
        <v/>
      </c>
      <c r="AG56" s="128"/>
      <c r="AH56" s="129"/>
      <c r="AI56" s="130"/>
      <c r="AJ56" s="131"/>
      <c r="AK56" s="131"/>
      <c r="AL56" s="129"/>
      <c r="AM56" s="130"/>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row>
    <row r="57" spans="1:71" ht="68.45" customHeight="1" x14ac:dyDescent="0.3">
      <c r="A57" s="280"/>
      <c r="B57" s="230"/>
      <c r="C57" s="230"/>
      <c r="D57" s="230"/>
      <c r="E57" s="134"/>
      <c r="F57" s="230"/>
      <c r="G57" s="283"/>
      <c r="H57" s="283"/>
      <c r="I57" s="230"/>
      <c r="J57" s="238"/>
      <c r="K57" s="241"/>
      <c r="L57" s="244"/>
      <c r="M57" s="247"/>
      <c r="N57" s="244">
        <f>IF(NOT(ISERROR(MATCH(M57,_xlfn.ANCHORARRAY(H68),0))),L70&amp;"Por favor no seleccionar los criterios de impacto",M57)</f>
        <v>0</v>
      </c>
      <c r="O57" s="241"/>
      <c r="P57" s="244"/>
      <c r="Q57" s="235"/>
      <c r="R57" s="119">
        <v>5</v>
      </c>
      <c r="S57" s="120"/>
      <c r="T57" s="121" t="str">
        <f t="shared" si="0"/>
        <v/>
      </c>
      <c r="U57" s="122"/>
      <c r="V57" s="122"/>
      <c r="W57" s="123" t="str">
        <f t="shared" si="44"/>
        <v/>
      </c>
      <c r="X57" s="122"/>
      <c r="Y57" s="122"/>
      <c r="Z57" s="122"/>
      <c r="AA57" s="124" t="str">
        <f t="shared" si="47"/>
        <v/>
      </c>
      <c r="AB57" s="125" t="str">
        <f t="shared" si="2"/>
        <v/>
      </c>
      <c r="AC57" s="126" t="str">
        <f t="shared" si="45"/>
        <v/>
      </c>
      <c r="AD57" s="125" t="str">
        <f t="shared" si="4"/>
        <v/>
      </c>
      <c r="AE57" s="126" t="str">
        <f t="shared" si="48"/>
        <v/>
      </c>
      <c r="AF57" s="127" t="str">
        <f t="shared" ref="AF57:AF58" si="49">IFERROR(IF(OR(AND(AB57="Muy Baja",AD57="Leve"),AND(AB57="Muy Baja",AD57="Menor"),AND(AB57="Baja",AD57="Leve")),"Bajo",IF(OR(AND(AB57="Muy baja",AD57="Moderado"),AND(AB57="Baja",AD57="Menor"),AND(AB57="Baja",AD57="Moderado"),AND(AB57="Media",AD57="Leve"),AND(AB57="Media",AD57="Menor"),AND(AB57="Media",AD57="Moderado"),AND(AB57="Alta",AD57="Leve"),AND(AB57="Alta",AD57="Menor")),"Moderado",IF(OR(AND(AB57="Muy Baja",AD57="Mayor"),AND(AB57="Baja",AD57="Mayor"),AND(AB57="Media",AD57="Mayor"),AND(AB57="Alta",AD57="Moderado"),AND(AB57="Alta",AD57="Mayor"),AND(AB57="Muy Alta",AD57="Leve"),AND(AB57="Muy Alta",AD57="Menor"),AND(AB57="Muy Alta",AD57="Moderado"),AND(AB57="Muy Alta",AD57="Mayor")),"Alto",IF(OR(AND(AB57="Muy Baja",AD57="Catastrófico"),AND(AB57="Baja",AD57="Catastrófico"),AND(AB57="Media",AD57="Catastrófico"),AND(AB57="Alta",AD57="Catastrófico"),AND(AB57="Muy Alta",AD57="Catastrófico")),"Extremo","")))),"")</f>
        <v/>
      </c>
      <c r="AG57" s="128"/>
      <c r="AH57" s="129"/>
      <c r="AI57" s="130"/>
      <c r="AJ57" s="131"/>
      <c r="AK57" s="131"/>
      <c r="AL57" s="129"/>
      <c r="AM57" s="130"/>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row>
    <row r="58" spans="1:71" ht="68.45" customHeight="1" x14ac:dyDescent="0.3">
      <c r="A58" s="281"/>
      <c r="B58" s="231"/>
      <c r="C58" s="231"/>
      <c r="D58" s="231"/>
      <c r="E58" s="135"/>
      <c r="F58" s="231"/>
      <c r="G58" s="284"/>
      <c r="H58" s="284"/>
      <c r="I58" s="231"/>
      <c r="J58" s="239"/>
      <c r="K58" s="242"/>
      <c r="L58" s="245"/>
      <c r="M58" s="248"/>
      <c r="N58" s="245">
        <f>IF(NOT(ISERROR(MATCH(M58,_xlfn.ANCHORARRAY(H69),0))),L71&amp;"Por favor no seleccionar los criterios de impacto",M58)</f>
        <v>0</v>
      </c>
      <c r="O58" s="242"/>
      <c r="P58" s="245"/>
      <c r="Q58" s="236"/>
      <c r="R58" s="119">
        <v>6</v>
      </c>
      <c r="S58" s="120"/>
      <c r="T58" s="121" t="str">
        <f t="shared" si="0"/>
        <v/>
      </c>
      <c r="U58" s="122"/>
      <c r="V58" s="122"/>
      <c r="W58" s="123" t="str">
        <f t="shared" si="44"/>
        <v/>
      </c>
      <c r="X58" s="122"/>
      <c r="Y58" s="122"/>
      <c r="Z58" s="122"/>
      <c r="AA58" s="124" t="str">
        <f t="shared" si="47"/>
        <v/>
      </c>
      <c r="AB58" s="125" t="str">
        <f t="shared" si="2"/>
        <v/>
      </c>
      <c r="AC58" s="126" t="str">
        <f t="shared" si="45"/>
        <v/>
      </c>
      <c r="AD58" s="125" t="str">
        <f t="shared" si="4"/>
        <v/>
      </c>
      <c r="AE58" s="126" t="str">
        <f t="shared" si="48"/>
        <v/>
      </c>
      <c r="AF58" s="127" t="str">
        <f t="shared" si="49"/>
        <v/>
      </c>
      <c r="AG58" s="128"/>
      <c r="AH58" s="129"/>
      <c r="AI58" s="130"/>
      <c r="AJ58" s="131"/>
      <c r="AK58" s="131"/>
      <c r="AL58" s="129"/>
      <c r="AM58" s="130"/>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row>
    <row r="59" spans="1:71" ht="68.45" customHeight="1" x14ac:dyDescent="0.3">
      <c r="A59" s="279">
        <v>9</v>
      </c>
      <c r="B59" s="229"/>
      <c r="C59" s="229"/>
      <c r="D59" s="229"/>
      <c r="E59" s="133"/>
      <c r="F59" s="229"/>
      <c r="G59" s="282"/>
      <c r="H59" s="282"/>
      <c r="I59" s="229"/>
      <c r="J59" s="237"/>
      <c r="K59" s="240" t="str">
        <f>IF(J59&lt;=0,"",IF(J59&lt;=2,"Muy Baja",IF(J59&lt;=24,"Baja",IF(J59&lt;=500,"Media",IF(J59&lt;=5000,"Alta","Muy Alta")))))</f>
        <v/>
      </c>
      <c r="L59" s="243" t="str">
        <f>IF(K59="","",IF(K59="Muy Baja",0.2,IF(K59="Baja",0.4,IF(K59="Media",0.6,IF(K59="Alta",0.8,IF(K59="Muy Alta",1,))))))</f>
        <v/>
      </c>
      <c r="M59" s="246"/>
      <c r="N59" s="243">
        <f>IF(NOT(ISERROR(MATCH(M59,'Tabla Impacto'!$B$221:$B$223,0))),'Tabla Impacto'!$F$223&amp;"Por favor no seleccionar los criterios de impacto(Afectación Económica o presupuestal y Pérdida Reputacional)",M59)</f>
        <v>0</v>
      </c>
      <c r="O59" s="240" t="str">
        <f>IF(OR(N59='Tabla Impacto'!$C$11,N59='Tabla Impacto'!$D$11),"Leve",IF(OR(N59='Tabla Impacto'!$C$12,N59='Tabla Impacto'!$D$12),"Menor",IF(OR(N59='Tabla Impacto'!$C$13,N59='Tabla Impacto'!$D$13),"Moderado",IF(OR(N59='Tabla Impacto'!$C$14,N59='Tabla Impacto'!$D$14),"Mayor",IF(OR(N59='Tabla Impacto'!$C$15,N59='Tabla Impacto'!$D$15),"Catastrófico","")))))</f>
        <v/>
      </c>
      <c r="P59" s="243" t="str">
        <f>IF(O59="","",IF(O59="Leve",0.2,IF(O59="Menor",0.4,IF(O59="Moderado",0.6,IF(O59="Mayor",0.8,IF(O59="Catastrófico",1,))))))</f>
        <v/>
      </c>
      <c r="Q59" s="234" t="str">
        <f>IF(OR(AND(K59="Muy Baja",O59="Leve"),AND(K59="Muy Baja",O59="Menor"),AND(K59="Baja",O59="Leve")),"Bajo",IF(OR(AND(K59="Muy baja",O59="Moderado"),AND(K59="Baja",O59="Menor"),AND(K59="Baja",O59="Moderado"),AND(K59="Media",O59="Leve"),AND(K59="Media",O59="Menor"),AND(K59="Media",O59="Moderado"),AND(K59="Alta",O59="Leve"),AND(K59="Alta",O59="Menor")),"Moderado",IF(OR(AND(K59="Muy Baja",O59="Mayor"),AND(K59="Baja",O59="Mayor"),AND(K59="Media",O59="Mayor"),AND(K59="Alta",O59="Moderado"),AND(K59="Alta",O59="Mayor"),AND(K59="Muy Alta",O59="Leve"),AND(K59="Muy Alta",O59="Menor"),AND(K59="Muy Alta",O59="Moderado"),AND(K59="Muy Alta",O59="Mayor")),"Alto",IF(OR(AND(K59="Muy Baja",O59="Catastrófico"),AND(K59="Baja",O59="Catastrófico"),AND(K59="Media",O59="Catastrófico"),AND(K59="Alta",O59="Catastrófico"),AND(K59="Muy Alta",O59="Catastrófico")),"Extremo",""))))</f>
        <v/>
      </c>
      <c r="R59" s="119">
        <v>1</v>
      </c>
      <c r="S59" s="120"/>
      <c r="T59" s="121" t="str">
        <f t="shared" si="0"/>
        <v/>
      </c>
      <c r="U59" s="122"/>
      <c r="V59" s="122"/>
      <c r="W59" s="123" t="str">
        <f>IF(AND(U59="Preventivo",V59="Automático"),"50%",IF(AND(U59="Preventivo",V59="Manual"),"40%",IF(AND(U59="Detectivo",V59="Automático"),"40%",IF(AND(U59="Detectivo",V59="Manual"),"30%",IF(AND(U59="Correctivo",V59="Automático"),"35%",IF(AND(U59="Correctivo",V59="Manual"),"25%",""))))))</f>
        <v/>
      </c>
      <c r="X59" s="122"/>
      <c r="Y59" s="122"/>
      <c r="Z59" s="122"/>
      <c r="AA59" s="124" t="str">
        <f>IFERROR(IF(T59="Probabilidad",(L59-(+L59*W59)),IF(T59="Impacto",L59,"")),"")</f>
        <v/>
      </c>
      <c r="AB59" s="125" t="str">
        <f>IFERROR(IF(AA59="","",IF(AA59&lt;=0.2,"Muy Baja",IF(AA59&lt;=0.4,"Baja",IF(AA59&lt;=0.6,"Media",IF(AA59&lt;=0.8,"Alta","Muy Alta"))))),"")</f>
        <v/>
      </c>
      <c r="AC59" s="126" t="str">
        <f>+AA59</f>
        <v/>
      </c>
      <c r="AD59" s="125" t="str">
        <f>IFERROR(IF(AE59="","",IF(AE59&lt;=0.2,"Leve",IF(AE59&lt;=0.4,"Menor",IF(AE59&lt;=0.6,"Moderado",IF(AE59&lt;=0.8,"Mayor","Catastrófico"))))),"")</f>
        <v/>
      </c>
      <c r="AE59" s="126" t="str">
        <f>IFERROR(IF(T59="Impacto",(P59-(+P59*W59)),IF(T59="Probabilidad",P59,"")),"")</f>
        <v/>
      </c>
      <c r="AF59" s="127" t="str">
        <f>IFERROR(IF(OR(AND(AB59="Muy Baja",AD59="Leve"),AND(AB59="Muy Baja",AD59="Menor"),AND(AB59="Baja",AD59="Leve")),"Bajo",IF(OR(AND(AB59="Muy baja",AD59="Moderado"),AND(AB59="Baja",AD59="Menor"),AND(AB59="Baja",AD59="Moderado"),AND(AB59="Media",AD59="Leve"),AND(AB59="Media",AD59="Menor"),AND(AB59="Media",AD59="Moderado"),AND(AB59="Alta",AD59="Leve"),AND(AB59="Alta",AD59="Menor")),"Moderado",IF(OR(AND(AB59="Muy Baja",AD59="Mayor"),AND(AB59="Baja",AD59="Mayor"),AND(AB59="Media",AD59="Mayor"),AND(AB59="Alta",AD59="Moderado"),AND(AB59="Alta",AD59="Mayor"),AND(AB59="Muy Alta",AD59="Leve"),AND(AB59="Muy Alta",AD59="Menor"),AND(AB59="Muy Alta",AD59="Moderado"),AND(AB59="Muy Alta",AD59="Mayor")),"Alto",IF(OR(AND(AB59="Muy Baja",AD59="Catastrófico"),AND(AB59="Baja",AD59="Catastrófico"),AND(AB59="Media",AD59="Catastrófico"),AND(AB59="Alta",AD59="Catastrófico"),AND(AB59="Muy Alta",AD59="Catastrófico")),"Extremo","")))),"")</f>
        <v/>
      </c>
      <c r="AG59" s="128"/>
      <c r="AH59" s="129"/>
      <c r="AI59" s="130"/>
      <c r="AJ59" s="131"/>
      <c r="AK59" s="131"/>
      <c r="AL59" s="129"/>
      <c r="AM59" s="130"/>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row>
    <row r="60" spans="1:71" ht="68.45" customHeight="1" x14ac:dyDescent="0.3">
      <c r="A60" s="280"/>
      <c r="B60" s="230"/>
      <c r="C60" s="230"/>
      <c r="D60" s="230"/>
      <c r="E60" s="134"/>
      <c r="F60" s="230"/>
      <c r="G60" s="283"/>
      <c r="H60" s="283"/>
      <c r="I60" s="230"/>
      <c r="J60" s="238"/>
      <c r="K60" s="241"/>
      <c r="L60" s="244"/>
      <c r="M60" s="247"/>
      <c r="N60" s="244">
        <f>IF(NOT(ISERROR(MATCH(M60,_xlfn.ANCHORARRAY(F71),0))),L73&amp;"Por favor no seleccionar los criterios de impacto",M60)</f>
        <v>0</v>
      </c>
      <c r="O60" s="241"/>
      <c r="P60" s="244"/>
      <c r="Q60" s="235"/>
      <c r="R60" s="119">
        <v>2</v>
      </c>
      <c r="S60" s="120"/>
      <c r="T60" s="121" t="str">
        <f t="shared" si="0"/>
        <v/>
      </c>
      <c r="U60" s="122"/>
      <c r="V60" s="122"/>
      <c r="W60" s="123" t="str">
        <f t="shared" ref="W60:W64" si="50">IF(AND(U60="Preventivo",V60="Automático"),"50%",IF(AND(U60="Preventivo",V60="Manual"),"40%",IF(AND(U60="Detectivo",V60="Automático"),"40%",IF(AND(U60="Detectivo",V60="Manual"),"30%",IF(AND(U60="Correctivo",V60="Automático"),"35%",IF(AND(U60="Correctivo",V60="Manual"),"25%",""))))))</f>
        <v/>
      </c>
      <c r="X60" s="122"/>
      <c r="Y60" s="122"/>
      <c r="Z60" s="122"/>
      <c r="AA60" s="124" t="str">
        <f>IFERROR(IF(AND(T59="Probabilidad",T60="Probabilidad"),(AC59-(+AC59*W60)),IF(T60="Probabilidad",(L59-(+L59*W60)),IF(T60="Impacto",AC59,""))),"")</f>
        <v/>
      </c>
      <c r="AB60" s="125" t="str">
        <f t="shared" si="2"/>
        <v/>
      </c>
      <c r="AC60" s="126" t="str">
        <f t="shared" ref="AC60:AC64" si="51">+AA60</f>
        <v/>
      </c>
      <c r="AD60" s="125" t="str">
        <f t="shared" si="4"/>
        <v/>
      </c>
      <c r="AE60" s="126" t="str">
        <f>IFERROR(IF(AND(T59="Impacto",T60="Impacto"),(AE59-(+AE59*W60)),IF(T60="Impacto",(P59-(+P59*W60)),IF(T60="Probabilidad",AE59,""))),"")</f>
        <v/>
      </c>
      <c r="AF60" s="127" t="str">
        <f t="shared" ref="AF60:AF61" si="52">IFERROR(IF(OR(AND(AB60="Muy Baja",AD60="Leve"),AND(AB60="Muy Baja",AD60="Menor"),AND(AB60="Baja",AD60="Leve")),"Bajo",IF(OR(AND(AB60="Muy baja",AD60="Moderado"),AND(AB60="Baja",AD60="Menor"),AND(AB60="Baja",AD60="Moderado"),AND(AB60="Media",AD60="Leve"),AND(AB60="Media",AD60="Menor"),AND(AB60="Media",AD60="Moderado"),AND(AB60="Alta",AD60="Leve"),AND(AB60="Alta",AD60="Menor")),"Moderado",IF(OR(AND(AB60="Muy Baja",AD60="Mayor"),AND(AB60="Baja",AD60="Mayor"),AND(AB60="Media",AD60="Mayor"),AND(AB60="Alta",AD60="Moderado"),AND(AB60="Alta",AD60="Mayor"),AND(AB60="Muy Alta",AD60="Leve"),AND(AB60="Muy Alta",AD60="Menor"),AND(AB60="Muy Alta",AD60="Moderado"),AND(AB60="Muy Alta",AD60="Mayor")),"Alto",IF(OR(AND(AB60="Muy Baja",AD60="Catastrófico"),AND(AB60="Baja",AD60="Catastrófico"),AND(AB60="Media",AD60="Catastrófico"),AND(AB60="Alta",AD60="Catastrófico"),AND(AB60="Muy Alta",AD60="Catastrófico")),"Extremo","")))),"")</f>
        <v/>
      </c>
      <c r="AG60" s="128"/>
      <c r="AH60" s="129"/>
      <c r="AI60" s="130"/>
      <c r="AJ60" s="131"/>
      <c r="AK60" s="131"/>
      <c r="AL60" s="129"/>
      <c r="AM60" s="130"/>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row>
    <row r="61" spans="1:71" ht="68.45" customHeight="1" x14ac:dyDescent="0.3">
      <c r="A61" s="280"/>
      <c r="B61" s="230"/>
      <c r="C61" s="230"/>
      <c r="D61" s="230"/>
      <c r="E61" s="134"/>
      <c r="F61" s="230"/>
      <c r="G61" s="283"/>
      <c r="H61" s="283"/>
      <c r="I61" s="230"/>
      <c r="J61" s="238"/>
      <c r="K61" s="241"/>
      <c r="L61" s="244"/>
      <c r="M61" s="247"/>
      <c r="N61" s="244">
        <f>IF(NOT(ISERROR(MATCH(M61,_xlfn.ANCHORARRAY(F72),0))),L74&amp;"Por favor no seleccionar los criterios de impacto",M61)</f>
        <v>0</v>
      </c>
      <c r="O61" s="241"/>
      <c r="P61" s="244"/>
      <c r="Q61" s="235"/>
      <c r="R61" s="119">
        <v>3</v>
      </c>
      <c r="S61" s="132"/>
      <c r="T61" s="121" t="str">
        <f t="shared" si="0"/>
        <v/>
      </c>
      <c r="U61" s="122"/>
      <c r="V61" s="122"/>
      <c r="W61" s="123" t="str">
        <f t="shared" si="50"/>
        <v/>
      </c>
      <c r="X61" s="122"/>
      <c r="Y61" s="122"/>
      <c r="Z61" s="122"/>
      <c r="AA61" s="124" t="str">
        <f>IFERROR(IF(AND(T60="Probabilidad",T61="Probabilidad"),(AC60-(+AC60*W61)),IF(AND(T60="Impacto",T61="Probabilidad"),(AC59-(+AC59*W61)),IF(T61="Impacto",AC60,""))),"")</f>
        <v/>
      </c>
      <c r="AB61" s="125" t="str">
        <f t="shared" si="2"/>
        <v/>
      </c>
      <c r="AC61" s="126" t="str">
        <f t="shared" si="51"/>
        <v/>
      </c>
      <c r="AD61" s="125" t="str">
        <f t="shared" si="4"/>
        <v/>
      </c>
      <c r="AE61" s="126" t="str">
        <f>IFERROR(IF(AND(T60="Impacto",T61="Impacto"),(AE60-(+AE60*W61)),IF(AND(T60="Probabilidad",T61="Impacto"),(AE59-(+AE59*W61)),IF(T61="Probabilidad",AE60,""))),"")</f>
        <v/>
      </c>
      <c r="AF61" s="127" t="str">
        <f t="shared" si="52"/>
        <v/>
      </c>
      <c r="AG61" s="128"/>
      <c r="AH61" s="129"/>
      <c r="AI61" s="130"/>
      <c r="AJ61" s="131"/>
      <c r="AK61" s="131"/>
      <c r="AL61" s="129"/>
      <c r="AM61" s="130"/>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row>
    <row r="62" spans="1:71" ht="68.45" customHeight="1" x14ac:dyDescent="0.3">
      <c r="A62" s="280"/>
      <c r="B62" s="230"/>
      <c r="C62" s="230"/>
      <c r="D62" s="230"/>
      <c r="E62" s="134"/>
      <c r="F62" s="230"/>
      <c r="G62" s="283"/>
      <c r="H62" s="283"/>
      <c r="I62" s="230"/>
      <c r="J62" s="238"/>
      <c r="K62" s="241"/>
      <c r="L62" s="244"/>
      <c r="M62" s="247"/>
      <c r="N62" s="244">
        <f>IF(NOT(ISERROR(MATCH(M62,_xlfn.ANCHORARRAY(F73),0))),L75&amp;"Por favor no seleccionar los criterios de impacto",M62)</f>
        <v>0</v>
      </c>
      <c r="O62" s="241"/>
      <c r="P62" s="244"/>
      <c r="Q62" s="235"/>
      <c r="R62" s="119">
        <v>4</v>
      </c>
      <c r="S62" s="120"/>
      <c r="T62" s="121" t="str">
        <f t="shared" si="0"/>
        <v/>
      </c>
      <c r="U62" s="122"/>
      <c r="V62" s="122"/>
      <c r="W62" s="123" t="str">
        <f t="shared" si="50"/>
        <v/>
      </c>
      <c r="X62" s="122"/>
      <c r="Y62" s="122"/>
      <c r="Z62" s="122"/>
      <c r="AA62" s="124" t="str">
        <f t="shared" ref="AA62:AA64" si="53">IFERROR(IF(AND(T61="Probabilidad",T62="Probabilidad"),(AC61-(+AC61*W62)),IF(AND(T61="Impacto",T62="Probabilidad"),(AC60-(+AC60*W62)),IF(T62="Impacto",AC61,""))),"")</f>
        <v/>
      </c>
      <c r="AB62" s="125" t="str">
        <f t="shared" si="2"/>
        <v/>
      </c>
      <c r="AC62" s="126" t="str">
        <f t="shared" si="51"/>
        <v/>
      </c>
      <c r="AD62" s="125" t="str">
        <f t="shared" si="4"/>
        <v/>
      </c>
      <c r="AE62" s="126" t="str">
        <f t="shared" ref="AE62:AE64" si="54">IFERROR(IF(AND(T61="Impacto",T62="Impacto"),(AE61-(+AE61*W62)),IF(AND(T61="Probabilidad",T62="Impacto"),(AE60-(+AE60*W62)),IF(T62="Probabilidad",AE61,""))),"")</f>
        <v/>
      </c>
      <c r="AF62" s="127" t="str">
        <f>IFERROR(IF(OR(AND(AB62="Muy Baja",AD62="Leve"),AND(AB62="Muy Baja",AD62="Menor"),AND(AB62="Baja",AD62="Leve")),"Bajo",IF(OR(AND(AB62="Muy baja",AD62="Moderado"),AND(AB62="Baja",AD62="Menor"),AND(AB62="Baja",AD62="Moderado"),AND(AB62="Media",AD62="Leve"),AND(AB62="Media",AD62="Menor"),AND(AB62="Media",AD62="Moderado"),AND(AB62="Alta",AD62="Leve"),AND(AB62="Alta",AD62="Menor")),"Moderado",IF(OR(AND(AB62="Muy Baja",AD62="Mayor"),AND(AB62="Baja",AD62="Mayor"),AND(AB62="Media",AD62="Mayor"),AND(AB62="Alta",AD62="Moderado"),AND(AB62="Alta",AD62="Mayor"),AND(AB62="Muy Alta",AD62="Leve"),AND(AB62="Muy Alta",AD62="Menor"),AND(AB62="Muy Alta",AD62="Moderado"),AND(AB62="Muy Alta",AD62="Mayor")),"Alto",IF(OR(AND(AB62="Muy Baja",AD62="Catastrófico"),AND(AB62="Baja",AD62="Catastrófico"),AND(AB62="Media",AD62="Catastrófico"),AND(AB62="Alta",AD62="Catastrófico"),AND(AB62="Muy Alta",AD62="Catastrófico")),"Extremo","")))),"")</f>
        <v/>
      </c>
      <c r="AG62" s="128"/>
      <c r="AH62" s="129"/>
      <c r="AI62" s="130"/>
      <c r="AJ62" s="131"/>
      <c r="AK62" s="131"/>
      <c r="AL62" s="129"/>
      <c r="AM62" s="130"/>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row>
    <row r="63" spans="1:71" ht="68.45" customHeight="1" x14ac:dyDescent="0.3">
      <c r="A63" s="280"/>
      <c r="B63" s="230"/>
      <c r="C63" s="230"/>
      <c r="D63" s="230"/>
      <c r="E63" s="134"/>
      <c r="F63" s="230"/>
      <c r="G63" s="283"/>
      <c r="H63" s="283"/>
      <c r="I63" s="230"/>
      <c r="J63" s="238"/>
      <c r="K63" s="241"/>
      <c r="L63" s="244"/>
      <c r="M63" s="247"/>
      <c r="N63" s="244">
        <f>IF(NOT(ISERROR(MATCH(M63,_xlfn.ANCHORARRAY(F74),0))),L76&amp;"Por favor no seleccionar los criterios de impacto",M63)</f>
        <v>0</v>
      </c>
      <c r="O63" s="241"/>
      <c r="P63" s="244"/>
      <c r="Q63" s="235"/>
      <c r="R63" s="119">
        <v>5</v>
      </c>
      <c r="S63" s="120"/>
      <c r="T63" s="121" t="str">
        <f t="shared" si="0"/>
        <v/>
      </c>
      <c r="U63" s="122"/>
      <c r="V63" s="122"/>
      <c r="W63" s="123" t="str">
        <f t="shared" si="50"/>
        <v/>
      </c>
      <c r="X63" s="122"/>
      <c r="Y63" s="122"/>
      <c r="Z63" s="122"/>
      <c r="AA63" s="124" t="str">
        <f t="shared" si="53"/>
        <v/>
      </c>
      <c r="AB63" s="125" t="str">
        <f t="shared" si="2"/>
        <v/>
      </c>
      <c r="AC63" s="126" t="str">
        <f t="shared" si="51"/>
        <v/>
      </c>
      <c r="AD63" s="125" t="str">
        <f t="shared" si="4"/>
        <v/>
      </c>
      <c r="AE63" s="126" t="str">
        <f t="shared" si="54"/>
        <v/>
      </c>
      <c r="AF63" s="127" t="str">
        <f t="shared" ref="AF63:AF64" si="55">IFERROR(IF(OR(AND(AB63="Muy Baja",AD63="Leve"),AND(AB63="Muy Baja",AD63="Menor"),AND(AB63="Baja",AD63="Leve")),"Bajo",IF(OR(AND(AB63="Muy baja",AD63="Moderado"),AND(AB63="Baja",AD63="Menor"),AND(AB63="Baja",AD63="Moderado"),AND(AB63="Media",AD63="Leve"),AND(AB63="Media",AD63="Menor"),AND(AB63="Media",AD63="Moderado"),AND(AB63="Alta",AD63="Leve"),AND(AB63="Alta",AD63="Menor")),"Moderado",IF(OR(AND(AB63="Muy Baja",AD63="Mayor"),AND(AB63="Baja",AD63="Mayor"),AND(AB63="Media",AD63="Mayor"),AND(AB63="Alta",AD63="Moderado"),AND(AB63="Alta",AD63="Mayor"),AND(AB63="Muy Alta",AD63="Leve"),AND(AB63="Muy Alta",AD63="Menor"),AND(AB63="Muy Alta",AD63="Moderado"),AND(AB63="Muy Alta",AD63="Mayor")),"Alto",IF(OR(AND(AB63="Muy Baja",AD63="Catastrófico"),AND(AB63="Baja",AD63="Catastrófico"),AND(AB63="Media",AD63="Catastrófico"),AND(AB63="Alta",AD63="Catastrófico"),AND(AB63="Muy Alta",AD63="Catastrófico")),"Extremo","")))),"")</f>
        <v/>
      </c>
      <c r="AG63" s="128"/>
      <c r="AH63" s="129"/>
      <c r="AI63" s="130"/>
      <c r="AJ63" s="131"/>
      <c r="AK63" s="131"/>
      <c r="AL63" s="129"/>
      <c r="AM63" s="130"/>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row>
    <row r="64" spans="1:71" ht="68.45" customHeight="1" x14ac:dyDescent="0.3">
      <c r="A64" s="281"/>
      <c r="B64" s="231"/>
      <c r="C64" s="231"/>
      <c r="D64" s="231"/>
      <c r="E64" s="135"/>
      <c r="F64" s="231"/>
      <c r="G64" s="284"/>
      <c r="H64" s="284"/>
      <c r="I64" s="231"/>
      <c r="J64" s="239"/>
      <c r="K64" s="242"/>
      <c r="L64" s="245"/>
      <c r="M64" s="248"/>
      <c r="N64" s="245">
        <f>IF(NOT(ISERROR(MATCH(M64,_xlfn.ANCHORARRAY(F75),0))),L77&amp;"Por favor no seleccionar los criterios de impacto",M64)</f>
        <v>0</v>
      </c>
      <c r="O64" s="242"/>
      <c r="P64" s="245"/>
      <c r="Q64" s="236"/>
      <c r="R64" s="119">
        <v>6</v>
      </c>
      <c r="S64" s="120"/>
      <c r="T64" s="121" t="str">
        <f t="shared" si="0"/>
        <v/>
      </c>
      <c r="U64" s="122"/>
      <c r="V64" s="122"/>
      <c r="W64" s="123" t="str">
        <f t="shared" si="50"/>
        <v/>
      </c>
      <c r="X64" s="122"/>
      <c r="Y64" s="122"/>
      <c r="Z64" s="122"/>
      <c r="AA64" s="124" t="str">
        <f t="shared" si="53"/>
        <v/>
      </c>
      <c r="AB64" s="125" t="str">
        <f t="shared" si="2"/>
        <v/>
      </c>
      <c r="AC64" s="126" t="str">
        <f t="shared" si="51"/>
        <v/>
      </c>
      <c r="AD64" s="125" t="str">
        <f t="shared" si="4"/>
        <v/>
      </c>
      <c r="AE64" s="126" t="str">
        <f t="shared" si="54"/>
        <v/>
      </c>
      <c r="AF64" s="127" t="str">
        <f t="shared" si="55"/>
        <v/>
      </c>
      <c r="AG64" s="128"/>
      <c r="AH64" s="129"/>
      <c r="AI64" s="130"/>
      <c r="AJ64" s="131"/>
      <c r="AK64" s="131"/>
      <c r="AL64" s="129"/>
      <c r="AM64" s="130"/>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row>
    <row r="65" spans="1:71" ht="68.45" customHeight="1" x14ac:dyDescent="0.3">
      <c r="A65" s="279">
        <v>10</v>
      </c>
      <c r="B65" s="229"/>
      <c r="C65" s="229"/>
      <c r="D65" s="229"/>
      <c r="E65" s="133"/>
      <c r="F65" s="229"/>
      <c r="G65" s="282"/>
      <c r="H65" s="282"/>
      <c r="I65" s="229"/>
      <c r="J65" s="237"/>
      <c r="K65" s="240" t="str">
        <f>IF(J65&lt;=0,"",IF(J65&lt;=2,"Muy Baja",IF(J65&lt;=24,"Baja",IF(J65&lt;=500,"Media",IF(J65&lt;=5000,"Alta","Muy Alta")))))</f>
        <v/>
      </c>
      <c r="L65" s="243" t="str">
        <f>IF(K65="","",IF(K65="Muy Baja",0.2,IF(K65="Baja",0.4,IF(K65="Media",0.6,IF(K65="Alta",0.8,IF(K65="Muy Alta",1,))))))</f>
        <v/>
      </c>
      <c r="M65" s="246"/>
      <c r="N65" s="243">
        <f>IF(NOT(ISERROR(MATCH(M65,'Tabla Impacto'!$B$221:$B$223,0))),'Tabla Impacto'!$F$223&amp;"Por favor no seleccionar los criterios de impacto(Afectación Económica o presupuestal y Pérdida Reputacional)",M65)</f>
        <v>0</v>
      </c>
      <c r="O65" s="240" t="str">
        <f>IF(OR(N65='Tabla Impacto'!$C$11,N65='Tabla Impacto'!$D$11),"Leve",IF(OR(N65='Tabla Impacto'!$C$12,N65='Tabla Impacto'!$D$12),"Menor",IF(OR(N65='Tabla Impacto'!$C$13,N65='Tabla Impacto'!$D$13),"Moderado",IF(OR(N65='Tabla Impacto'!$C$14,N65='Tabla Impacto'!$D$14),"Mayor",IF(OR(N65='Tabla Impacto'!$C$15,N65='Tabla Impacto'!$D$15),"Catastrófico","")))))</f>
        <v/>
      </c>
      <c r="P65" s="243" t="str">
        <f>IF(O65="","",IF(O65="Leve",0.2,IF(O65="Menor",0.4,IF(O65="Moderado",0.6,IF(O65="Mayor",0.8,IF(O65="Catastrófico",1,))))))</f>
        <v/>
      </c>
      <c r="Q65" s="234" t="str">
        <f>IF(OR(AND(K65="Muy Baja",O65="Leve"),AND(K65="Muy Baja",O65="Menor"),AND(K65="Baja",O65="Leve")),"Bajo",IF(OR(AND(K65="Muy baja",O65="Moderado"),AND(K65="Baja",O65="Menor"),AND(K65="Baja",O65="Moderado"),AND(K65="Media",O65="Leve"),AND(K65="Media",O65="Menor"),AND(K65="Media",O65="Moderado"),AND(K65="Alta",O65="Leve"),AND(K65="Alta",O65="Menor")),"Moderado",IF(OR(AND(K65="Muy Baja",O65="Mayor"),AND(K65="Baja",O65="Mayor"),AND(K65="Media",O65="Mayor"),AND(K65="Alta",O65="Moderado"),AND(K65="Alta",O65="Mayor"),AND(K65="Muy Alta",O65="Leve"),AND(K65="Muy Alta",O65="Menor"),AND(K65="Muy Alta",O65="Moderado"),AND(K65="Muy Alta",O65="Mayor")),"Alto",IF(OR(AND(K65="Muy Baja",O65="Catastrófico"),AND(K65="Baja",O65="Catastrófico"),AND(K65="Media",O65="Catastrófico"),AND(K65="Alta",O65="Catastrófico"),AND(K65="Muy Alta",O65="Catastrófico")),"Extremo",""))))</f>
        <v/>
      </c>
      <c r="R65" s="119">
        <v>1</v>
      </c>
      <c r="S65" s="120"/>
      <c r="T65" s="121" t="str">
        <f t="shared" si="0"/>
        <v/>
      </c>
      <c r="U65" s="122"/>
      <c r="V65" s="122"/>
      <c r="W65" s="123" t="str">
        <f>IF(AND(U65="Preventivo",V65="Automático"),"50%",IF(AND(U65="Preventivo",V65="Manual"),"40%",IF(AND(U65="Detectivo",V65="Automático"),"40%",IF(AND(U65="Detectivo",V65="Manual"),"30%",IF(AND(U65="Correctivo",V65="Automático"),"35%",IF(AND(U65="Correctivo",V65="Manual"),"25%",""))))))</f>
        <v/>
      </c>
      <c r="X65" s="122"/>
      <c r="Y65" s="122"/>
      <c r="Z65" s="122"/>
      <c r="AA65" s="124" t="str">
        <f>IFERROR(IF(T65="Probabilidad",(L65-(+L65*W65)),IF(T65="Impacto",L65,"")),"")</f>
        <v/>
      </c>
      <c r="AB65" s="125" t="str">
        <f>IFERROR(IF(AA65="","",IF(AA65&lt;=0.2,"Muy Baja",IF(AA65&lt;=0.4,"Baja",IF(AA65&lt;=0.6,"Media",IF(AA65&lt;=0.8,"Alta","Muy Alta"))))),"")</f>
        <v/>
      </c>
      <c r="AC65" s="126" t="str">
        <f>+AA65</f>
        <v/>
      </c>
      <c r="AD65" s="125" t="str">
        <f>IFERROR(IF(AE65="","",IF(AE65&lt;=0.2,"Leve",IF(AE65&lt;=0.4,"Menor",IF(AE65&lt;=0.6,"Moderado",IF(AE65&lt;=0.8,"Mayor","Catastrófico"))))),"")</f>
        <v/>
      </c>
      <c r="AE65" s="126" t="str">
        <f>IFERROR(IF(T65="Impacto",(P65-(+P65*W65)),IF(T65="Probabilidad",P65,"")),"")</f>
        <v/>
      </c>
      <c r="AF65" s="127" t="str">
        <f>IFERROR(IF(OR(AND(AB65="Muy Baja",AD65="Leve"),AND(AB65="Muy Baja",AD65="Menor"),AND(AB65="Baja",AD65="Leve")),"Bajo",IF(OR(AND(AB65="Muy baja",AD65="Moderado"),AND(AB65="Baja",AD65="Menor"),AND(AB65="Baja",AD65="Moderado"),AND(AB65="Media",AD65="Leve"),AND(AB65="Media",AD65="Menor"),AND(AB65="Media",AD65="Moderado"),AND(AB65="Alta",AD65="Leve"),AND(AB65="Alta",AD65="Menor")),"Moderado",IF(OR(AND(AB65="Muy Baja",AD65="Mayor"),AND(AB65="Baja",AD65="Mayor"),AND(AB65="Media",AD65="Mayor"),AND(AB65="Alta",AD65="Moderado"),AND(AB65="Alta",AD65="Mayor"),AND(AB65="Muy Alta",AD65="Leve"),AND(AB65="Muy Alta",AD65="Menor"),AND(AB65="Muy Alta",AD65="Moderado"),AND(AB65="Muy Alta",AD65="Mayor")),"Alto",IF(OR(AND(AB65="Muy Baja",AD65="Catastrófico"),AND(AB65="Baja",AD65="Catastrófico"),AND(AB65="Media",AD65="Catastrófico"),AND(AB65="Alta",AD65="Catastrófico"),AND(AB65="Muy Alta",AD65="Catastrófico")),"Extremo","")))),"")</f>
        <v/>
      </c>
      <c r="AG65" s="128"/>
      <c r="AH65" s="129"/>
      <c r="AI65" s="130"/>
      <c r="AJ65" s="131"/>
      <c r="AK65" s="131"/>
      <c r="AL65" s="129"/>
      <c r="AM65" s="130"/>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row>
    <row r="66" spans="1:71" x14ac:dyDescent="0.3">
      <c r="A66" s="233"/>
      <c r="B66" s="233"/>
      <c r="C66" s="233"/>
      <c r="D66" s="233"/>
      <c r="F66" s="286"/>
      <c r="G66" s="233"/>
      <c r="H66" s="233"/>
      <c r="I66" s="287"/>
      <c r="J66" s="286"/>
      <c r="K66" s="286"/>
      <c r="L66" s="286"/>
      <c r="M66" s="286"/>
      <c r="N66" s="286"/>
      <c r="O66" s="286"/>
      <c r="P66" s="286"/>
      <c r="Q66" s="286"/>
    </row>
    <row r="67" spans="1:71" ht="68.45" customHeight="1" x14ac:dyDescent="0.3">
      <c r="A67" s="280"/>
      <c r="B67" s="230"/>
      <c r="C67" s="230"/>
      <c r="D67" s="230"/>
      <c r="E67" s="134"/>
      <c r="F67" s="230"/>
      <c r="G67" s="283"/>
      <c r="H67" s="283"/>
      <c r="I67" s="230"/>
      <c r="J67" s="238"/>
      <c r="K67" s="241"/>
      <c r="L67" s="244"/>
      <c r="M67" s="247"/>
      <c r="N67" s="244">
        <f>IF(NOT(ISERROR(MATCH(M67,_xlfn.ANCHORARRAY(F78),0))),L80&amp;"Por favor no seleccionar los criterios de impacto",M67)</f>
        <v>0</v>
      </c>
      <c r="O67" s="241"/>
      <c r="P67" s="244"/>
      <c r="Q67" s="235"/>
      <c r="R67" s="119">
        <v>3</v>
      </c>
      <c r="S67" s="132"/>
      <c r="T67" s="121" t="str">
        <f t="shared" si="0"/>
        <v/>
      </c>
      <c r="U67" s="122"/>
      <c r="V67" s="122"/>
      <c r="W67" s="123" t="str">
        <f t="shared" ref="W67:W70" si="56">IF(AND(U67="Preventivo",V67="Automático"),"50%",IF(AND(U67="Preventivo",V67="Manual"),"40%",IF(AND(U67="Detectivo",V67="Automático"),"40%",IF(AND(U67="Detectivo",V67="Manual"),"30%",IF(AND(U67="Correctivo",V67="Automático"),"35%",IF(AND(U67="Correctivo",V67="Manual"),"25%",""))))))</f>
        <v/>
      </c>
      <c r="X67" s="122"/>
      <c r="Y67" s="122"/>
      <c r="Z67" s="122"/>
      <c r="AA67" s="124" t="str">
        <f>IFERROR(IF(AND(T66="Probabilidad",T67="Probabilidad"),(AC66-(+AC66*W67)),IF(AND(T66="Impacto",T67="Probabilidad"),(AC65-(+AC65*W67)),IF(T67="Impacto",AC66,""))),"")</f>
        <v/>
      </c>
      <c r="AB67" s="125" t="str">
        <f t="shared" si="2"/>
        <v/>
      </c>
      <c r="AC67" s="126" t="str">
        <f t="shared" ref="AC67:AC70" si="57">+AA67</f>
        <v/>
      </c>
      <c r="AD67" s="125" t="str">
        <f t="shared" si="4"/>
        <v/>
      </c>
      <c r="AE67" s="126" t="str">
        <f>IFERROR(IF(AND(T66="Impacto",T67="Impacto"),(AE66-(+AE66*W67)),IF(AND(T66="Probabilidad",T67="Impacto"),(AE65-(+AE65*W67)),IF(T67="Probabilidad",AE66,""))),"")</f>
        <v/>
      </c>
      <c r="AF67" s="127" t="str">
        <f t="shared" ref="AF67" si="58">IFERROR(IF(OR(AND(AB67="Muy Baja",AD67="Leve"),AND(AB67="Muy Baja",AD67="Menor"),AND(AB67="Baja",AD67="Leve")),"Bajo",IF(OR(AND(AB67="Muy baja",AD67="Moderado"),AND(AB67="Baja",AD67="Menor"),AND(AB67="Baja",AD67="Moderado"),AND(AB67="Media",AD67="Leve"),AND(AB67="Media",AD67="Menor"),AND(AB67="Media",AD67="Moderado"),AND(AB67="Alta",AD67="Leve"),AND(AB67="Alta",AD67="Menor")),"Moderado",IF(OR(AND(AB67="Muy Baja",AD67="Mayor"),AND(AB67="Baja",AD67="Mayor"),AND(AB67="Media",AD67="Mayor"),AND(AB67="Alta",AD67="Moderado"),AND(AB67="Alta",AD67="Mayor"),AND(AB67="Muy Alta",AD67="Leve"),AND(AB67="Muy Alta",AD67="Menor"),AND(AB67="Muy Alta",AD67="Moderado"),AND(AB67="Muy Alta",AD67="Mayor")),"Alto",IF(OR(AND(AB67="Muy Baja",AD67="Catastrófico"),AND(AB67="Baja",AD67="Catastrófico"),AND(AB67="Media",AD67="Catastrófico"),AND(AB67="Alta",AD67="Catastrófico"),AND(AB67="Muy Alta",AD67="Catastrófico")),"Extremo","")))),"")</f>
        <v/>
      </c>
      <c r="AG67" s="128"/>
      <c r="AH67" s="129"/>
      <c r="AI67" s="130"/>
      <c r="AJ67" s="131"/>
      <c r="AK67" s="131"/>
      <c r="AL67" s="129"/>
      <c r="AM67" s="130"/>
    </row>
    <row r="68" spans="1:71" ht="68.45" customHeight="1" x14ac:dyDescent="0.3">
      <c r="A68" s="280"/>
      <c r="B68" s="230"/>
      <c r="C68" s="230"/>
      <c r="D68" s="230"/>
      <c r="E68" s="134"/>
      <c r="F68" s="230"/>
      <c r="G68" s="283"/>
      <c r="H68" s="283"/>
      <c r="I68" s="230"/>
      <c r="J68" s="238"/>
      <c r="K68" s="241"/>
      <c r="L68" s="244"/>
      <c r="M68" s="247"/>
      <c r="N68" s="244">
        <f>IF(NOT(ISERROR(MATCH(M68,_xlfn.ANCHORARRAY(F79),0))),L81&amp;"Por favor no seleccionar los criterios de impacto",M68)</f>
        <v>0</v>
      </c>
      <c r="O68" s="241"/>
      <c r="P68" s="244"/>
      <c r="Q68" s="235"/>
      <c r="R68" s="119">
        <v>4</v>
      </c>
      <c r="S68" s="120"/>
      <c r="T68" s="121" t="str">
        <f t="shared" si="0"/>
        <v/>
      </c>
      <c r="U68" s="122"/>
      <c r="V68" s="122"/>
      <c r="W68" s="123" t="str">
        <f t="shared" si="56"/>
        <v/>
      </c>
      <c r="X68" s="122"/>
      <c r="Y68" s="122"/>
      <c r="Z68" s="122"/>
      <c r="AA68" s="124" t="str">
        <f t="shared" ref="AA68:AA70" si="59">IFERROR(IF(AND(T67="Probabilidad",T68="Probabilidad"),(AC67-(+AC67*W68)),IF(AND(T67="Impacto",T68="Probabilidad"),(AC66-(+AC66*W68)),IF(T68="Impacto",AC67,""))),"")</f>
        <v/>
      </c>
      <c r="AB68" s="125" t="str">
        <f t="shared" si="2"/>
        <v/>
      </c>
      <c r="AC68" s="126" t="str">
        <f t="shared" si="57"/>
        <v/>
      </c>
      <c r="AD68" s="125" t="str">
        <f t="shared" si="4"/>
        <v/>
      </c>
      <c r="AE68" s="126" t="str">
        <f t="shared" ref="AE68:AE70" si="60">IFERROR(IF(AND(T67="Impacto",T68="Impacto"),(AE67-(+AE67*W68)),IF(AND(T67="Probabilidad",T68="Impacto"),(AE66-(+AE66*W68)),IF(T68="Probabilidad",AE67,""))),"")</f>
        <v/>
      </c>
      <c r="AF68" s="127" t="str">
        <f>IFERROR(IF(OR(AND(AB68="Muy Baja",AD68="Leve"),AND(AB68="Muy Baja",AD68="Menor"),AND(AB68="Baja",AD68="Leve")),"Bajo",IF(OR(AND(AB68="Muy baja",AD68="Moderado"),AND(AB68="Baja",AD68="Menor"),AND(AB68="Baja",AD68="Moderado"),AND(AB68="Media",AD68="Leve"),AND(AB68="Media",AD68="Menor"),AND(AB68="Media",AD68="Moderado"),AND(AB68="Alta",AD68="Leve"),AND(AB68="Alta",AD68="Menor")),"Moderado",IF(OR(AND(AB68="Muy Baja",AD68="Mayor"),AND(AB68="Baja",AD68="Mayor"),AND(AB68="Media",AD68="Mayor"),AND(AB68="Alta",AD68="Moderado"),AND(AB68="Alta",AD68="Mayor"),AND(AB68="Muy Alta",AD68="Leve"),AND(AB68="Muy Alta",AD68="Menor"),AND(AB68="Muy Alta",AD68="Moderado"),AND(AB68="Muy Alta",AD68="Mayor")),"Alto",IF(OR(AND(AB68="Muy Baja",AD68="Catastrófico"),AND(AB68="Baja",AD68="Catastrófico"),AND(AB68="Media",AD68="Catastrófico"),AND(AB68="Alta",AD68="Catastrófico"),AND(AB68="Muy Alta",AD68="Catastrófico")),"Extremo","")))),"")</f>
        <v/>
      </c>
      <c r="AG68" s="128"/>
      <c r="AH68" s="129"/>
      <c r="AI68" s="130"/>
      <c r="AJ68" s="131"/>
      <c r="AK68" s="131"/>
      <c r="AL68" s="129"/>
      <c r="AM68" s="130"/>
    </row>
    <row r="69" spans="1:71" ht="68.45" customHeight="1" x14ac:dyDescent="0.3">
      <c r="A69" s="280"/>
      <c r="B69" s="230"/>
      <c r="C69" s="230"/>
      <c r="D69" s="230"/>
      <c r="E69" s="134"/>
      <c r="F69" s="230"/>
      <c r="G69" s="283"/>
      <c r="H69" s="283"/>
      <c r="I69" s="230"/>
      <c r="J69" s="238"/>
      <c r="K69" s="241"/>
      <c r="L69" s="244"/>
      <c r="M69" s="247"/>
      <c r="N69" s="244">
        <f>IF(NOT(ISERROR(MATCH(M69,_xlfn.ANCHORARRAY(F80),0))),L82&amp;"Por favor no seleccionar los criterios de impacto",M69)</f>
        <v>0</v>
      </c>
      <c r="O69" s="241"/>
      <c r="P69" s="244"/>
      <c r="Q69" s="235"/>
      <c r="R69" s="119">
        <v>5</v>
      </c>
      <c r="S69" s="120"/>
      <c r="T69" s="121" t="str">
        <f t="shared" si="0"/>
        <v/>
      </c>
      <c r="U69" s="122"/>
      <c r="V69" s="122"/>
      <c r="W69" s="123" t="str">
        <f t="shared" si="56"/>
        <v/>
      </c>
      <c r="X69" s="122"/>
      <c r="Y69" s="122"/>
      <c r="Z69" s="122"/>
      <c r="AA69" s="124" t="str">
        <f t="shared" si="59"/>
        <v/>
      </c>
      <c r="AB69" s="125" t="str">
        <f t="shared" si="2"/>
        <v/>
      </c>
      <c r="AC69" s="126" t="str">
        <f t="shared" si="57"/>
        <v/>
      </c>
      <c r="AD69" s="125" t="str">
        <f t="shared" si="4"/>
        <v/>
      </c>
      <c r="AE69" s="126" t="str">
        <f t="shared" si="60"/>
        <v/>
      </c>
      <c r="AF69" s="127" t="str">
        <f t="shared" ref="AF69:AF70" si="61">IFERROR(IF(OR(AND(AB69="Muy Baja",AD69="Leve"),AND(AB69="Muy Baja",AD69="Menor"),AND(AB69="Baja",AD69="Leve")),"Bajo",IF(OR(AND(AB69="Muy baja",AD69="Moderado"),AND(AB69="Baja",AD69="Menor"),AND(AB69="Baja",AD69="Moderado"),AND(AB69="Media",AD69="Leve"),AND(AB69="Media",AD69="Menor"),AND(AB69="Media",AD69="Moderado"),AND(AB69="Alta",AD69="Leve"),AND(AB69="Alta",AD69="Menor")),"Moderado",IF(OR(AND(AB69="Muy Baja",AD69="Mayor"),AND(AB69="Baja",AD69="Mayor"),AND(AB69="Media",AD69="Mayor"),AND(AB69="Alta",AD69="Moderado"),AND(AB69="Alta",AD69="Mayor"),AND(AB69="Muy Alta",AD69="Leve"),AND(AB69="Muy Alta",AD69="Menor"),AND(AB69="Muy Alta",AD69="Moderado"),AND(AB69="Muy Alta",AD69="Mayor")),"Alto",IF(OR(AND(AB69="Muy Baja",AD69="Catastrófico"),AND(AB69="Baja",AD69="Catastrófico"),AND(AB69="Media",AD69="Catastrófico"),AND(AB69="Alta",AD69="Catastrófico"),AND(AB69="Muy Alta",AD69="Catastrófico")),"Extremo","")))),"")</f>
        <v/>
      </c>
      <c r="AG69" s="128"/>
      <c r="AH69" s="129"/>
      <c r="AI69" s="130"/>
      <c r="AJ69" s="131"/>
      <c r="AK69" s="131"/>
      <c r="AL69" s="129"/>
      <c r="AM69" s="130"/>
    </row>
    <row r="70" spans="1:71" ht="68.45" customHeight="1" x14ac:dyDescent="0.3">
      <c r="A70" s="281"/>
      <c r="B70" s="231"/>
      <c r="C70" s="231"/>
      <c r="D70" s="231"/>
      <c r="E70" s="135"/>
      <c r="F70" s="231"/>
      <c r="G70" s="284"/>
      <c r="H70" s="284"/>
      <c r="I70" s="231"/>
      <c r="J70" s="239"/>
      <c r="K70" s="242"/>
      <c r="L70" s="245"/>
      <c r="M70" s="248"/>
      <c r="N70" s="245">
        <f>IF(NOT(ISERROR(MATCH(M70,_xlfn.ANCHORARRAY(F81),0))),L83&amp;"Por favor no seleccionar los criterios de impacto",M70)</f>
        <v>0</v>
      </c>
      <c r="O70" s="242"/>
      <c r="P70" s="245"/>
      <c r="Q70" s="236"/>
      <c r="R70" s="119">
        <v>6</v>
      </c>
      <c r="S70" s="120"/>
      <c r="T70" s="121" t="str">
        <f t="shared" si="0"/>
        <v/>
      </c>
      <c r="U70" s="122"/>
      <c r="V70" s="122"/>
      <c r="W70" s="123" t="str">
        <f t="shared" si="56"/>
        <v/>
      </c>
      <c r="X70" s="122"/>
      <c r="Y70" s="122"/>
      <c r="Z70" s="122"/>
      <c r="AA70" s="124" t="str">
        <f t="shared" si="59"/>
        <v/>
      </c>
      <c r="AB70" s="125" t="str">
        <f t="shared" si="2"/>
        <v/>
      </c>
      <c r="AC70" s="126" t="str">
        <f t="shared" si="57"/>
        <v/>
      </c>
      <c r="AD70" s="125" t="str">
        <f t="shared" si="4"/>
        <v/>
      </c>
      <c r="AE70" s="126" t="str">
        <f t="shared" si="60"/>
        <v/>
      </c>
      <c r="AF70" s="127" t="str">
        <f t="shared" si="61"/>
        <v/>
      </c>
      <c r="AG70" s="128"/>
      <c r="AH70" s="129"/>
      <c r="AI70" s="130"/>
      <c r="AJ70" s="131"/>
      <c r="AK70" s="131"/>
      <c r="AL70" s="129"/>
      <c r="AM70" s="130"/>
    </row>
    <row r="71" spans="1:71" ht="49.7" customHeight="1" x14ac:dyDescent="0.3">
      <c r="A71" s="6"/>
      <c r="B71" s="288"/>
      <c r="C71" s="288"/>
      <c r="D71" s="288"/>
      <c r="E71" s="288"/>
      <c r="F71" s="288"/>
      <c r="G71" s="288"/>
      <c r="H71" s="288"/>
      <c r="I71" s="288"/>
      <c r="J71" s="288"/>
      <c r="K71" s="288"/>
      <c r="L71" s="288"/>
      <c r="M71" s="288"/>
      <c r="N71" s="288"/>
      <c r="O71" s="288"/>
      <c r="P71" s="288"/>
      <c r="Q71" s="288"/>
      <c r="R71" s="288"/>
      <c r="S71" s="288"/>
      <c r="T71" s="288"/>
      <c r="U71" s="288"/>
      <c r="V71" s="288"/>
      <c r="W71" s="288"/>
      <c r="X71" s="288"/>
      <c r="Y71" s="288"/>
      <c r="Z71" s="288"/>
      <c r="AA71" s="288"/>
      <c r="AB71" s="288"/>
      <c r="AC71" s="288"/>
      <c r="AD71" s="288"/>
      <c r="AE71" s="288"/>
      <c r="AF71" s="288"/>
      <c r="AG71" s="288"/>
      <c r="AH71" s="288"/>
      <c r="AI71" s="288"/>
      <c r="AJ71" s="288"/>
      <c r="AK71" s="288"/>
      <c r="AL71" s="288"/>
      <c r="AM71" s="289"/>
    </row>
    <row r="73" spans="1:71" x14ac:dyDescent="0.3">
      <c r="A73" s="1"/>
      <c r="B73" s="23"/>
      <c r="C73" s="23"/>
      <c r="D73" s="1"/>
      <c r="E73" s="1"/>
      <c r="G73" s="1"/>
      <c r="H73" s="1"/>
      <c r="I73" s="1"/>
    </row>
  </sheetData>
  <dataConsolidate/>
  <mergeCells count="213">
    <mergeCell ref="D4:Q4"/>
    <mergeCell ref="I11:I16"/>
    <mergeCell ref="J11:J16"/>
    <mergeCell ref="K11:K16"/>
    <mergeCell ref="A11:A16"/>
    <mergeCell ref="B11:B16"/>
    <mergeCell ref="F11:F16"/>
    <mergeCell ref="H11:H16"/>
    <mergeCell ref="Q11:Q16"/>
    <mergeCell ref="L11:L16"/>
    <mergeCell ref="M11:M16"/>
    <mergeCell ref="N11:N16"/>
    <mergeCell ref="O11:O16"/>
    <mergeCell ref="P11:P16"/>
    <mergeCell ref="G11:G16"/>
    <mergeCell ref="D11:D16"/>
    <mergeCell ref="D5:Q5"/>
    <mergeCell ref="C11:C16"/>
    <mergeCell ref="A4:C4"/>
    <mergeCell ref="A5:C5"/>
    <mergeCell ref="A6:C6"/>
    <mergeCell ref="A7:C7"/>
    <mergeCell ref="E11:E12"/>
    <mergeCell ref="AA9:AA10"/>
    <mergeCell ref="S9:S10"/>
    <mergeCell ref="AD9:AD10"/>
    <mergeCell ref="AB9:AB10"/>
    <mergeCell ref="AC9:AC10"/>
    <mergeCell ref="J9:J10"/>
    <mergeCell ref="K9:K10"/>
    <mergeCell ref="L9:L10"/>
    <mergeCell ref="O9:O10"/>
    <mergeCell ref="P9:P10"/>
    <mergeCell ref="Q9:Q10"/>
    <mergeCell ref="M9:M10"/>
    <mergeCell ref="N9:N10"/>
    <mergeCell ref="T9:T10"/>
    <mergeCell ref="U9:Z9"/>
    <mergeCell ref="N17:N22"/>
    <mergeCell ref="O17:O22"/>
    <mergeCell ref="P17:P22"/>
    <mergeCell ref="Q17:Q22"/>
    <mergeCell ref="A23:A28"/>
    <mergeCell ref="B23:B28"/>
    <mergeCell ref="F23:F28"/>
    <mergeCell ref="H23:H28"/>
    <mergeCell ref="I23:I28"/>
    <mergeCell ref="J23:J28"/>
    <mergeCell ref="K23:K28"/>
    <mergeCell ref="L23:L28"/>
    <mergeCell ref="M23:M28"/>
    <mergeCell ref="N23:N28"/>
    <mergeCell ref="O23:O28"/>
    <mergeCell ref="I17:I22"/>
    <mergeCell ref="J17:J22"/>
    <mergeCell ref="K17:K22"/>
    <mergeCell ref="L17:L22"/>
    <mergeCell ref="M17:M22"/>
    <mergeCell ref="A17:A22"/>
    <mergeCell ref="B17:B22"/>
    <mergeCell ref="F17:F22"/>
    <mergeCell ref="H17:H22"/>
    <mergeCell ref="I35:I40"/>
    <mergeCell ref="J35:J40"/>
    <mergeCell ref="K35:K40"/>
    <mergeCell ref="P23:P28"/>
    <mergeCell ref="Q23:Q28"/>
    <mergeCell ref="A29:A34"/>
    <mergeCell ref="B29:B34"/>
    <mergeCell ref="F29:F34"/>
    <mergeCell ref="H29:H34"/>
    <mergeCell ref="I29:I34"/>
    <mergeCell ref="J29:J34"/>
    <mergeCell ref="K29:K34"/>
    <mergeCell ref="L29:L34"/>
    <mergeCell ref="M29:M34"/>
    <mergeCell ref="N29:N34"/>
    <mergeCell ref="O29:O34"/>
    <mergeCell ref="P29:P34"/>
    <mergeCell ref="Q29:Q34"/>
    <mergeCell ref="L35:L40"/>
    <mergeCell ref="M35:M40"/>
    <mergeCell ref="E23:E24"/>
    <mergeCell ref="A53:A58"/>
    <mergeCell ref="B53:B58"/>
    <mergeCell ref="F53:F58"/>
    <mergeCell ref="H53:H58"/>
    <mergeCell ref="A47:A52"/>
    <mergeCell ref="B47:B52"/>
    <mergeCell ref="F47:F52"/>
    <mergeCell ref="H47:H52"/>
    <mergeCell ref="P35:P40"/>
    <mergeCell ref="P41:P46"/>
    <mergeCell ref="M47:M52"/>
    <mergeCell ref="N47:N52"/>
    <mergeCell ref="O47:O52"/>
    <mergeCell ref="A35:A40"/>
    <mergeCell ref="B35:B40"/>
    <mergeCell ref="A41:A46"/>
    <mergeCell ref="B41:B46"/>
    <mergeCell ref="F41:F46"/>
    <mergeCell ref="H41:H46"/>
    <mergeCell ref="I41:I46"/>
    <mergeCell ref="F35:F40"/>
    <mergeCell ref="H35:H40"/>
    <mergeCell ref="M41:M46"/>
    <mergeCell ref="N41:N46"/>
    <mergeCell ref="J41:J46"/>
    <mergeCell ref="K41:K46"/>
    <mergeCell ref="L41:L46"/>
    <mergeCell ref="N35:N40"/>
    <mergeCell ref="O35:O40"/>
    <mergeCell ref="Q35:Q40"/>
    <mergeCell ref="Q41:Q46"/>
    <mergeCell ref="O41:O46"/>
    <mergeCell ref="B71:AM71"/>
    <mergeCell ref="P59:P64"/>
    <mergeCell ref="Q59:Q64"/>
    <mergeCell ref="N65:N70"/>
    <mergeCell ref="O65:O70"/>
    <mergeCell ref="P65:P70"/>
    <mergeCell ref="Q65:Q70"/>
    <mergeCell ref="M59:M64"/>
    <mergeCell ref="N59:N64"/>
    <mergeCell ref="O59:O64"/>
    <mergeCell ref="D53:D58"/>
    <mergeCell ref="D59:D64"/>
    <mergeCell ref="J59:J64"/>
    <mergeCell ref="K59:K64"/>
    <mergeCell ref="L59:L64"/>
    <mergeCell ref="P47:P52"/>
    <mergeCell ref="A65:A70"/>
    <mergeCell ref="B65:B70"/>
    <mergeCell ref="F65:F70"/>
    <mergeCell ref="H65:H70"/>
    <mergeCell ref="I65:I70"/>
    <mergeCell ref="J65:J70"/>
    <mergeCell ref="K65:K70"/>
    <mergeCell ref="L65:L70"/>
    <mergeCell ref="M65:M70"/>
    <mergeCell ref="D65:D70"/>
    <mergeCell ref="G65:G70"/>
    <mergeCell ref="A59:A64"/>
    <mergeCell ref="B59:B64"/>
    <mergeCell ref="F59:F64"/>
    <mergeCell ref="H59:H64"/>
    <mergeCell ref="I59:I64"/>
    <mergeCell ref="R5:T5"/>
    <mergeCell ref="B9:B10"/>
    <mergeCell ref="E9:E10"/>
    <mergeCell ref="G9:G10"/>
    <mergeCell ref="D9:D10"/>
    <mergeCell ref="G17:G22"/>
    <mergeCell ref="G23:G28"/>
    <mergeCell ref="G29:G34"/>
    <mergeCell ref="G35:G40"/>
    <mergeCell ref="G41:G46"/>
    <mergeCell ref="G47:G52"/>
    <mergeCell ref="G53:G58"/>
    <mergeCell ref="G59:G64"/>
    <mergeCell ref="D17:D22"/>
    <mergeCell ref="D23:D28"/>
    <mergeCell ref="D29:D34"/>
    <mergeCell ref="D35:D40"/>
    <mergeCell ref="D41:D46"/>
    <mergeCell ref="D47:D52"/>
    <mergeCell ref="R4:T4"/>
    <mergeCell ref="A1:AM2"/>
    <mergeCell ref="A8:J8"/>
    <mergeCell ref="K8:Q8"/>
    <mergeCell ref="R8:Z8"/>
    <mergeCell ref="AA8:AG8"/>
    <mergeCell ref="AH8:AM8"/>
    <mergeCell ref="AH9:AH10"/>
    <mergeCell ref="AM9:AM10"/>
    <mergeCell ref="AL9:AL10"/>
    <mergeCell ref="AK9:AK10"/>
    <mergeCell ref="AJ9:AJ10"/>
    <mergeCell ref="AI9:AI10"/>
    <mergeCell ref="A9:A10"/>
    <mergeCell ref="I9:I10"/>
    <mergeCell ref="H9:H10"/>
    <mergeCell ref="F9:F10"/>
    <mergeCell ref="C9:C10"/>
    <mergeCell ref="AG9:AG10"/>
    <mergeCell ref="D6:Q6"/>
    <mergeCell ref="D7:Q7"/>
    <mergeCell ref="R9:R10"/>
    <mergeCell ref="AF9:AF10"/>
    <mergeCell ref="AE9:AE10"/>
    <mergeCell ref="Q47:Q52"/>
    <mergeCell ref="I53:I58"/>
    <mergeCell ref="J53:J58"/>
    <mergeCell ref="K53:K58"/>
    <mergeCell ref="L53:L58"/>
    <mergeCell ref="M53:M58"/>
    <mergeCell ref="I47:I52"/>
    <mergeCell ref="J47:J52"/>
    <mergeCell ref="K47:K52"/>
    <mergeCell ref="L47:L52"/>
    <mergeCell ref="N53:N58"/>
    <mergeCell ref="O53:O58"/>
    <mergeCell ref="P53:P58"/>
    <mergeCell ref="Q53:Q58"/>
    <mergeCell ref="C17:C22"/>
    <mergeCell ref="C23:C28"/>
    <mergeCell ref="C29:C34"/>
    <mergeCell ref="C35:C40"/>
    <mergeCell ref="C41:C46"/>
    <mergeCell ref="C47:C52"/>
    <mergeCell ref="C53:C58"/>
    <mergeCell ref="C59:C64"/>
    <mergeCell ref="C65:C70"/>
  </mergeCells>
  <conditionalFormatting sqref="K11 K17">
    <cfRule type="cellIs" dxfId="104" priority="326" operator="equal">
      <formula>"Baja"</formula>
    </cfRule>
    <cfRule type="cellIs" dxfId="103" priority="327" operator="equal">
      <formula>"Muy Baja"</formula>
    </cfRule>
    <cfRule type="cellIs" dxfId="102" priority="325" operator="equal">
      <formula>"Media"</formula>
    </cfRule>
    <cfRule type="cellIs" dxfId="101" priority="324" operator="equal">
      <formula>"Alta"</formula>
    </cfRule>
    <cfRule type="cellIs" dxfId="100" priority="323" operator="equal">
      <formula>"Muy Alta"</formula>
    </cfRule>
  </conditionalFormatting>
  <conditionalFormatting sqref="K23">
    <cfRule type="cellIs" dxfId="99" priority="227" operator="equal">
      <formula>"Media"</formula>
    </cfRule>
    <cfRule type="cellIs" dxfId="98" priority="226" operator="equal">
      <formula>"Alta"</formula>
    </cfRule>
    <cfRule type="cellIs" dxfId="97" priority="229" operator="equal">
      <formula>"Muy Baja"</formula>
    </cfRule>
    <cfRule type="cellIs" dxfId="96" priority="225" operator="equal">
      <formula>"Muy Alta"</formula>
    </cfRule>
    <cfRule type="cellIs" dxfId="95" priority="228" operator="equal">
      <formula>"Baja"</formula>
    </cfRule>
  </conditionalFormatting>
  <conditionalFormatting sqref="K29">
    <cfRule type="cellIs" dxfId="94" priority="200" operator="equal">
      <formula>"Baja"</formula>
    </cfRule>
    <cfRule type="cellIs" dxfId="93" priority="199" operator="equal">
      <formula>"Media"</formula>
    </cfRule>
    <cfRule type="cellIs" dxfId="92" priority="198" operator="equal">
      <formula>"Alta"</formula>
    </cfRule>
    <cfRule type="cellIs" dxfId="91" priority="197" operator="equal">
      <formula>"Muy Alta"</formula>
    </cfRule>
    <cfRule type="cellIs" dxfId="90" priority="201" operator="equal">
      <formula>"Muy Baja"</formula>
    </cfRule>
  </conditionalFormatting>
  <conditionalFormatting sqref="K35">
    <cfRule type="cellIs" dxfId="89" priority="170" operator="equal">
      <formula>"Alta"</formula>
    </cfRule>
    <cfRule type="cellIs" dxfId="88" priority="171" operator="equal">
      <formula>"Media"</formula>
    </cfRule>
    <cfRule type="cellIs" dxfId="87" priority="172" operator="equal">
      <formula>"Baja"</formula>
    </cfRule>
    <cfRule type="cellIs" dxfId="86" priority="173" operator="equal">
      <formula>"Muy Baja"</formula>
    </cfRule>
    <cfRule type="cellIs" dxfId="85" priority="169" operator="equal">
      <formula>"Muy Alta"</formula>
    </cfRule>
  </conditionalFormatting>
  <conditionalFormatting sqref="K41">
    <cfRule type="cellIs" dxfId="84" priority="143" operator="equal">
      <formula>"Media"</formula>
    </cfRule>
    <cfRule type="cellIs" dxfId="83" priority="142" operator="equal">
      <formula>"Alta"</formula>
    </cfRule>
    <cfRule type="cellIs" dxfId="82" priority="141" operator="equal">
      <formula>"Muy Alta"</formula>
    </cfRule>
    <cfRule type="cellIs" dxfId="81" priority="145" operator="equal">
      <formula>"Muy Baja"</formula>
    </cfRule>
    <cfRule type="cellIs" dxfId="80" priority="144" operator="equal">
      <formula>"Baja"</formula>
    </cfRule>
  </conditionalFormatting>
  <conditionalFormatting sqref="K47">
    <cfRule type="cellIs" dxfId="79" priority="116" operator="equal">
      <formula>"Baja"</formula>
    </cfRule>
    <cfRule type="cellIs" dxfId="78" priority="113" operator="equal">
      <formula>"Muy Alta"</formula>
    </cfRule>
    <cfRule type="cellIs" dxfId="77" priority="114" operator="equal">
      <formula>"Alta"</formula>
    </cfRule>
    <cfRule type="cellIs" dxfId="76" priority="117" operator="equal">
      <formula>"Muy Baja"</formula>
    </cfRule>
    <cfRule type="cellIs" dxfId="75" priority="115" operator="equal">
      <formula>"Media"</formula>
    </cfRule>
  </conditionalFormatting>
  <conditionalFormatting sqref="K53">
    <cfRule type="cellIs" dxfId="74" priority="87" operator="equal">
      <formula>"Media"</formula>
    </cfRule>
    <cfRule type="cellIs" dxfId="73" priority="86" operator="equal">
      <formula>"Alta"</formula>
    </cfRule>
    <cfRule type="cellIs" dxfId="72" priority="85" operator="equal">
      <formula>"Muy Alta"</formula>
    </cfRule>
    <cfRule type="cellIs" dxfId="71" priority="88" operator="equal">
      <formula>"Baja"</formula>
    </cfRule>
    <cfRule type="cellIs" dxfId="70" priority="89" operator="equal">
      <formula>"Muy Baja"</formula>
    </cfRule>
  </conditionalFormatting>
  <conditionalFormatting sqref="K59">
    <cfRule type="cellIs" dxfId="69" priority="60" operator="equal">
      <formula>"Baja"</formula>
    </cfRule>
    <cfRule type="cellIs" dxfId="68" priority="61" operator="equal">
      <formula>"Muy Baja"</formula>
    </cfRule>
    <cfRule type="cellIs" dxfId="67" priority="58" operator="equal">
      <formula>"Alta"</formula>
    </cfRule>
    <cfRule type="cellIs" dxfId="66" priority="57" operator="equal">
      <formula>"Muy Alta"</formula>
    </cfRule>
    <cfRule type="cellIs" dxfId="65" priority="59" operator="equal">
      <formula>"Media"</formula>
    </cfRule>
  </conditionalFormatting>
  <conditionalFormatting sqref="K65">
    <cfRule type="cellIs" dxfId="64" priority="31" operator="equal">
      <formula>"Media"</formula>
    </cfRule>
    <cfRule type="cellIs" dxfId="63" priority="33" operator="equal">
      <formula>"Muy Baja"</formula>
    </cfRule>
    <cfRule type="cellIs" dxfId="62" priority="30" operator="equal">
      <formula>"Alta"</formula>
    </cfRule>
    <cfRule type="cellIs" dxfId="61" priority="29" operator="equal">
      <formula>"Muy Alta"</formula>
    </cfRule>
    <cfRule type="cellIs" dxfId="60" priority="32" operator="equal">
      <formula>"Baja"</formula>
    </cfRule>
  </conditionalFormatting>
  <conditionalFormatting sqref="N11:N70">
    <cfRule type="containsText" dxfId="59" priority="5" operator="containsText" text="❌">
      <formula>NOT(ISERROR(SEARCH("❌",N11)))</formula>
    </cfRule>
  </conditionalFormatting>
  <conditionalFormatting sqref="O11 O17 O23 O29 O35 O41 O47 O53 O59 O65">
    <cfRule type="cellIs" dxfId="58" priority="318" operator="equal">
      <formula>"Catastrófico"</formula>
    </cfRule>
    <cfRule type="cellIs" dxfId="57" priority="319" operator="equal">
      <formula>"Mayor"</formula>
    </cfRule>
    <cfRule type="cellIs" dxfId="56" priority="321" operator="equal">
      <formula>"Menor"</formula>
    </cfRule>
    <cfRule type="cellIs" dxfId="55" priority="322" operator="equal">
      <formula>"Leve"</formula>
    </cfRule>
    <cfRule type="cellIs" dxfId="54" priority="320" operator="equal">
      <formula>"Moderado"</formula>
    </cfRule>
  </conditionalFormatting>
  <conditionalFormatting sqref="Q11">
    <cfRule type="cellIs" dxfId="53" priority="315" operator="equal">
      <formula>"Alto"</formula>
    </cfRule>
    <cfRule type="cellIs" dxfId="52" priority="316" operator="equal">
      <formula>"Moderado"</formula>
    </cfRule>
    <cfRule type="cellIs" dxfId="51" priority="317" operator="equal">
      <formula>"Bajo"</formula>
    </cfRule>
    <cfRule type="cellIs" dxfId="50" priority="314" operator="equal">
      <formula>"Extremo"</formula>
    </cfRule>
  </conditionalFormatting>
  <conditionalFormatting sqref="Q17">
    <cfRule type="cellIs" dxfId="49" priority="4" operator="equal">
      <formula>"Bajo"</formula>
    </cfRule>
    <cfRule type="cellIs" dxfId="48" priority="1" operator="equal">
      <formula>"Extremo"</formula>
    </cfRule>
    <cfRule type="cellIs" dxfId="47" priority="2" operator="equal">
      <formula>"Alto"</formula>
    </cfRule>
    <cfRule type="cellIs" dxfId="46" priority="3" operator="equal">
      <formula>"Moderado"</formula>
    </cfRule>
  </conditionalFormatting>
  <conditionalFormatting sqref="Q23">
    <cfRule type="cellIs" dxfId="45" priority="216" operator="equal">
      <formula>"Extremo"</formula>
    </cfRule>
    <cfRule type="cellIs" dxfId="44" priority="219" operator="equal">
      <formula>"Bajo"</formula>
    </cfRule>
    <cfRule type="cellIs" dxfId="43" priority="218" operator="equal">
      <formula>"Moderado"</formula>
    </cfRule>
    <cfRule type="cellIs" dxfId="42" priority="217" operator="equal">
      <formula>"Alto"</formula>
    </cfRule>
  </conditionalFormatting>
  <conditionalFormatting sqref="Q29">
    <cfRule type="cellIs" dxfId="41" priority="190" operator="equal">
      <formula>"Moderado"</formula>
    </cfRule>
    <cfRule type="cellIs" dxfId="40" priority="191" operator="equal">
      <formula>"Bajo"</formula>
    </cfRule>
    <cfRule type="cellIs" dxfId="39" priority="188" operator="equal">
      <formula>"Extremo"</formula>
    </cfRule>
    <cfRule type="cellIs" dxfId="38" priority="189" operator="equal">
      <formula>"Alto"</formula>
    </cfRule>
  </conditionalFormatting>
  <conditionalFormatting sqref="Q35">
    <cfRule type="cellIs" dxfId="37" priority="160" operator="equal">
      <formula>"Extremo"</formula>
    </cfRule>
    <cfRule type="cellIs" dxfId="36" priority="161" operator="equal">
      <formula>"Alto"</formula>
    </cfRule>
    <cfRule type="cellIs" dxfId="35" priority="162" operator="equal">
      <formula>"Moderado"</formula>
    </cfRule>
    <cfRule type="cellIs" dxfId="34" priority="163" operator="equal">
      <formula>"Bajo"</formula>
    </cfRule>
  </conditionalFormatting>
  <conditionalFormatting sqref="Q41">
    <cfRule type="cellIs" dxfId="33" priority="134" operator="equal">
      <formula>"Moderado"</formula>
    </cfRule>
    <cfRule type="cellIs" dxfId="32" priority="133" operator="equal">
      <formula>"Alto"</formula>
    </cfRule>
    <cfRule type="cellIs" dxfId="31" priority="132" operator="equal">
      <formula>"Extremo"</formula>
    </cfRule>
    <cfRule type="cellIs" dxfId="30" priority="135" operator="equal">
      <formula>"Bajo"</formula>
    </cfRule>
  </conditionalFormatting>
  <conditionalFormatting sqref="Q47">
    <cfRule type="cellIs" dxfId="29" priority="104" operator="equal">
      <formula>"Extremo"</formula>
    </cfRule>
    <cfRule type="cellIs" dxfId="28" priority="105" operator="equal">
      <formula>"Alto"</formula>
    </cfRule>
    <cfRule type="cellIs" dxfId="27" priority="107" operator="equal">
      <formula>"Bajo"</formula>
    </cfRule>
    <cfRule type="cellIs" dxfId="26" priority="106" operator="equal">
      <formula>"Moderado"</formula>
    </cfRule>
  </conditionalFormatting>
  <conditionalFormatting sqref="Q53">
    <cfRule type="cellIs" dxfId="25" priority="79" operator="equal">
      <formula>"Bajo"</formula>
    </cfRule>
    <cfRule type="cellIs" dxfId="24" priority="77" operator="equal">
      <formula>"Alto"</formula>
    </cfRule>
    <cfRule type="cellIs" dxfId="23" priority="76" operator="equal">
      <formula>"Extremo"</formula>
    </cfRule>
    <cfRule type="cellIs" dxfId="22" priority="78" operator="equal">
      <formula>"Moderado"</formula>
    </cfRule>
  </conditionalFormatting>
  <conditionalFormatting sqref="Q59">
    <cfRule type="cellIs" dxfId="21" priority="51" operator="equal">
      <formula>"Bajo"</formula>
    </cfRule>
    <cfRule type="cellIs" dxfId="20" priority="48" operator="equal">
      <formula>"Extremo"</formula>
    </cfRule>
    <cfRule type="cellIs" dxfId="19" priority="49" operator="equal">
      <formula>"Alto"</formula>
    </cfRule>
    <cfRule type="cellIs" dxfId="18" priority="50" operator="equal">
      <formula>"Moderado"</formula>
    </cfRule>
  </conditionalFormatting>
  <conditionalFormatting sqref="Q65">
    <cfRule type="cellIs" dxfId="17" priority="20" operator="equal">
      <formula>"Extremo"</formula>
    </cfRule>
    <cfRule type="cellIs" dxfId="16" priority="21" operator="equal">
      <formula>"Alto"</formula>
    </cfRule>
    <cfRule type="cellIs" dxfId="15" priority="22" operator="equal">
      <formula>"Moderado"</formula>
    </cfRule>
    <cfRule type="cellIs" dxfId="14" priority="23" operator="equal">
      <formula>"Bajo"</formula>
    </cfRule>
  </conditionalFormatting>
  <conditionalFormatting sqref="AB11:AB70">
    <cfRule type="cellIs" dxfId="13" priority="18" operator="equal">
      <formula>"Baja"</formula>
    </cfRule>
    <cfRule type="cellIs" dxfId="12" priority="17" operator="equal">
      <formula>"Media"</formula>
    </cfRule>
    <cfRule type="cellIs" dxfId="11" priority="16" operator="equal">
      <formula>"Alta"</formula>
    </cfRule>
    <cfRule type="cellIs" dxfId="10" priority="15" operator="equal">
      <formula>"Muy Alta"</formula>
    </cfRule>
    <cfRule type="cellIs" dxfId="9" priority="19" operator="equal">
      <formula>"Muy Baja"</formula>
    </cfRule>
  </conditionalFormatting>
  <conditionalFormatting sqref="AD11:AD70">
    <cfRule type="cellIs" dxfId="8" priority="13" operator="equal">
      <formula>"Menor"</formula>
    </cfRule>
    <cfRule type="cellIs" dxfId="7" priority="12" operator="equal">
      <formula>"Moderado"</formula>
    </cfRule>
    <cfRule type="cellIs" dxfId="6" priority="11" operator="equal">
      <formula>"Mayor"</formula>
    </cfRule>
    <cfRule type="cellIs" dxfId="5" priority="14" operator="equal">
      <formula>"Leve"</formula>
    </cfRule>
    <cfRule type="cellIs" dxfId="4" priority="10" operator="equal">
      <formula>"Catastrófico"</formula>
    </cfRule>
  </conditionalFormatting>
  <conditionalFormatting sqref="AF11:AF70">
    <cfRule type="cellIs" dxfId="3" priority="9" operator="equal">
      <formula>"Bajo"</formula>
    </cfRule>
    <cfRule type="cellIs" dxfId="2" priority="8" operator="equal">
      <formula>"Moderado"</formula>
    </cfRule>
    <cfRule type="cellIs" dxfId="1" priority="7" operator="equal">
      <formula>"Alto"</formula>
    </cfRule>
    <cfRule type="cellIs" dxfId="0" priority="6" operator="equal">
      <formula>"Extremo"</formula>
    </cfRule>
  </conditionalFormatting>
  <pageMargins left="0.7" right="0.7" top="0.75" bottom="0.75" header="0.3" footer="0.3"/>
  <pageSetup orientation="portrait" r:id="rId1"/>
  <ignoredErrors>
    <ignoredError sqref="AE13" formula="1"/>
  </ignoredErrors>
  <legacyDrawing r:id="rId2"/>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100-000000000000}">
          <x14:formula1>
            <xm:f>'Tabla Valoración controles'!$D$4:$D$6</xm:f>
          </x14:formula1>
          <xm:sqref>U11:U70</xm:sqref>
        </x14:dataValidation>
        <x14:dataValidation type="list" allowBlank="1" showInputMessage="1" showErrorMessage="1" xr:uid="{00000000-0002-0000-0100-000001000000}">
          <x14:formula1>
            <xm:f>'Tabla Valoración controles'!$D$7:$D$8</xm:f>
          </x14:formula1>
          <xm:sqref>V11:V70</xm:sqref>
        </x14:dataValidation>
        <x14:dataValidation type="list" allowBlank="1" showInputMessage="1" showErrorMessage="1" xr:uid="{00000000-0002-0000-0100-000002000000}">
          <x14:formula1>
            <xm:f>'Tabla Valoración controles'!$D$9:$D$10</xm:f>
          </x14:formula1>
          <xm:sqref>X11:X70</xm:sqref>
        </x14:dataValidation>
        <x14:dataValidation type="list" allowBlank="1" showInputMessage="1" showErrorMessage="1" xr:uid="{00000000-0002-0000-0100-000003000000}">
          <x14:formula1>
            <xm:f>'Tabla Valoración controles'!$D$11:$D$12</xm:f>
          </x14:formula1>
          <xm:sqref>Y11:Y70</xm:sqref>
        </x14:dataValidation>
        <x14:dataValidation type="list" allowBlank="1" showInputMessage="1" showErrorMessage="1" xr:uid="{00000000-0002-0000-0100-000004000000}">
          <x14:formula1>
            <xm:f>'Tabla Valoración controles'!$D$13:$D$14</xm:f>
          </x14:formula1>
          <xm:sqref>Z11:Z70</xm:sqref>
        </x14:dataValidation>
        <x14:dataValidation type="list" allowBlank="1" showInputMessage="1" showErrorMessage="1" xr:uid="{00000000-0002-0000-0100-000005000000}">
          <x14:formula1>
            <xm:f>'Opciones Tratamiento'!$E$2:$E$4</xm:f>
          </x14:formula1>
          <xm:sqref>D11:D70</xm:sqref>
        </x14:dataValidation>
        <x14:dataValidation type="list" allowBlank="1" showInputMessage="1" showErrorMessage="1" xr:uid="{00000000-0002-0000-0100-000006000000}">
          <x14:formula1>
            <xm:f>'Opciones Tratamiento'!$B$2:$B$5</xm:f>
          </x14:formula1>
          <xm:sqref>AG11:AG70</xm:sqref>
        </x14:dataValidation>
        <x14:dataValidation type="list" allowBlank="1" showInputMessage="1" showErrorMessage="1" xr:uid="{00000000-0002-0000-0100-000007000000}">
          <x14:formula1>
            <xm:f>'Tabla Impacto'!$F$210:$F$221</xm:f>
          </x14:formula1>
          <xm:sqref>M11:M70</xm:sqref>
        </x14:dataValidation>
        <x14:dataValidation type="custom" allowBlank="1" showInputMessage="1" showErrorMessage="1" error="Recuerde que las acciones se generan bajo la medida de mitigar el riesgo" xr:uid="{00000000-0002-0000-0100-000008000000}">
          <x14:formula1>
            <xm:f>IF(OR(AG11='Opciones Tratamiento'!$B$2,AG11='Opciones Tratamiento'!$B$3,AG11='Opciones Tratamiento'!$B$4),ISBLANK(AG11),ISTEXT(AG11))</xm:f>
          </x14:formula1>
          <xm:sqref>AH11:AH70</xm:sqref>
        </x14:dataValidation>
        <x14:dataValidation type="custom" allowBlank="1" showInputMessage="1" showErrorMessage="1" error="Recuerde que las acciones se generan bajo la medida de mitigar el riesgo" xr:uid="{00000000-0002-0000-0100-000009000000}">
          <x14:formula1>
            <xm:f>IF(OR(AG11='Opciones Tratamiento'!$B$2,AG11='Opciones Tratamiento'!$B$3,AG11='Opciones Tratamiento'!$B$4),ISBLANK(AG11),ISTEXT(AG11))</xm:f>
          </x14:formula1>
          <xm:sqref>AI11:AI70</xm:sqref>
        </x14:dataValidation>
        <x14:dataValidation type="custom" allowBlank="1" showInputMessage="1" showErrorMessage="1" error="Recuerde que las acciones se generan bajo la medida de mitigar el riesgo" xr:uid="{00000000-0002-0000-0100-00000A000000}">
          <x14:formula1>
            <xm:f>IF(OR(AG11='Opciones Tratamiento'!$B$2,AG11='Opciones Tratamiento'!$B$3,AG11='Opciones Tratamiento'!$B$4),ISBLANK(AG11),ISTEXT(AG11))</xm:f>
          </x14:formula1>
          <xm:sqref>AJ11:AJ70</xm:sqref>
        </x14:dataValidation>
        <x14:dataValidation type="custom" allowBlank="1" showInputMessage="1" showErrorMessage="1" error="Recuerde que las acciones se generan bajo la medida de mitigar el riesgo" xr:uid="{00000000-0002-0000-0100-00000B000000}">
          <x14:formula1>
            <xm:f>IF(OR(AG11='Opciones Tratamiento'!$B$2,AG11='Opciones Tratamiento'!$B$3,AG11='Opciones Tratamiento'!$B$4),ISBLANK(AG11),ISTEXT(AG11))</xm:f>
          </x14:formula1>
          <xm:sqref>AK11:AK70</xm:sqref>
        </x14:dataValidation>
        <x14:dataValidation type="custom" allowBlank="1" showInputMessage="1" showErrorMessage="1" error="Recuerde que las acciones se generan bajo la medida de mitigar el riesgo" xr:uid="{00000000-0002-0000-0100-00000C000000}">
          <x14:formula1>
            <xm:f>IF(OR(AG11='Opciones Tratamiento'!$B$2,AG11='Opciones Tratamiento'!$B$3,AG11='Opciones Tratamiento'!$B$4),ISBLANK(AG11),ISTEXT(AG11))</xm:f>
          </x14:formula1>
          <xm:sqref>AL11:AL70</xm:sqref>
        </x14:dataValidation>
        <x14:dataValidation type="list" allowBlank="1" showInputMessage="1" showErrorMessage="1" xr:uid="{00000000-0002-0000-0100-00000D000000}">
          <x14:formula1>
            <xm:f>Procesos!$D$16:$D$22</xm:f>
          </x14:formula1>
          <xm:sqref>D23 D11 D29 D35 D41 D47 D53 D59 D17 B11 B17 B59 B53 B47 B41 B35 B29 B23 B65 D65</xm:sqref>
        </x14:dataValidation>
        <x14:dataValidation type="list" allowBlank="1" showInputMessage="1" showErrorMessage="1" xr:uid="{00000000-0002-0000-0100-00000E000000}">
          <x14:formula1>
            <xm:f>Procesos!$E$2:$E$27</xm:f>
          </x14:formula1>
          <xm:sqref>D5:Q5</xm:sqref>
        </x14:dataValidation>
        <x14:dataValidation type="list" allowBlank="1" showInputMessage="1" showErrorMessage="1" xr:uid="{00000000-0002-0000-0100-00000F000000}">
          <x14:formula1>
            <xm:f>'Tabla Impacto'!$D$229:$D$237</xm:f>
          </x14:formula1>
          <xm:sqref>G11:G28</xm:sqref>
        </x14:dataValidation>
        <x14:dataValidation type="list" allowBlank="1" showInputMessage="1" showErrorMessage="1" xr:uid="{00000000-0002-0000-0100-000010000000}">
          <x14:formula1>
            <xm:f>'Opciones Tratamiento'!$B$9:$B$11</xm:f>
          </x14:formula1>
          <xm:sqref>AM11:AM70</xm:sqref>
        </x14:dataValidation>
        <x14:dataValidation type="list" allowBlank="1" showInputMessage="1" showErrorMessage="1" xr:uid="{00000000-0002-0000-0100-000011000000}">
          <x14:formula1>
            <xm:f>'Opciones Tratamiento'!$B$13:$B$19</xm:f>
          </x14:formula1>
          <xm:sqref>I11:I70</xm:sqref>
        </x14:dataValidation>
        <x14:dataValidation type="list" allowBlank="1" showInputMessage="1" showErrorMessage="1" xr:uid="{00000000-0002-0000-0100-000012000000}">
          <x14:formula1>
            <xm:f>Procesos!$A$2:$A$22</xm:f>
          </x14:formula1>
          <xm:sqref>D4:Q4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topLeftCell="A16" zoomScale="50" zoomScaleNormal="50" workbookViewId="0">
      <selection activeCell="P46" sqref="P46:U51"/>
    </sheetView>
  </sheetViews>
  <sheetFormatPr baseColWidth="10" defaultRowHeight="15" x14ac:dyDescent="0.25"/>
  <cols>
    <col min="2" max="39" width="5.5703125" customWidth="1"/>
    <col min="41" max="46" width="5.5703125" customWidth="1"/>
  </cols>
  <sheetData>
    <row r="1" spans="1:99" x14ac:dyDescent="0.25">
      <c r="A1" s="79"/>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row>
    <row r="2" spans="1:99" ht="18" customHeight="1" x14ac:dyDescent="0.25">
      <c r="A2" s="79"/>
      <c r="B2" s="395" t="s">
        <v>143</v>
      </c>
      <c r="C2" s="395"/>
      <c r="D2" s="395"/>
      <c r="E2" s="395"/>
      <c r="F2" s="395"/>
      <c r="G2" s="395"/>
      <c r="H2" s="395"/>
      <c r="I2" s="395"/>
      <c r="J2" s="363" t="s">
        <v>2</v>
      </c>
      <c r="K2" s="363"/>
      <c r="L2" s="363"/>
      <c r="M2" s="363"/>
      <c r="N2" s="363"/>
      <c r="O2" s="363"/>
      <c r="P2" s="363"/>
      <c r="Q2" s="363"/>
      <c r="R2" s="363"/>
      <c r="S2" s="363"/>
      <c r="T2" s="363"/>
      <c r="U2" s="363"/>
      <c r="V2" s="363"/>
      <c r="W2" s="363"/>
      <c r="X2" s="363"/>
      <c r="Y2" s="363"/>
      <c r="Z2" s="363"/>
      <c r="AA2" s="363"/>
      <c r="AB2" s="363"/>
      <c r="AC2" s="363"/>
      <c r="AD2" s="363"/>
      <c r="AE2" s="363"/>
      <c r="AF2" s="363"/>
      <c r="AG2" s="363"/>
      <c r="AH2" s="363"/>
      <c r="AI2" s="363"/>
      <c r="AJ2" s="363"/>
      <c r="AK2" s="363"/>
      <c r="AL2" s="363"/>
      <c r="AM2" s="363"/>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row>
    <row r="3" spans="1:99" ht="18.75" customHeight="1" x14ac:dyDescent="0.25">
      <c r="A3" s="79"/>
      <c r="B3" s="395"/>
      <c r="C3" s="395"/>
      <c r="D3" s="395"/>
      <c r="E3" s="395"/>
      <c r="F3" s="395"/>
      <c r="G3" s="395"/>
      <c r="H3" s="395"/>
      <c r="I3" s="395"/>
      <c r="J3" s="363"/>
      <c r="K3" s="363"/>
      <c r="L3" s="363"/>
      <c r="M3" s="363"/>
      <c r="N3" s="363"/>
      <c r="O3" s="363"/>
      <c r="P3" s="363"/>
      <c r="Q3" s="363"/>
      <c r="R3" s="363"/>
      <c r="S3" s="363"/>
      <c r="T3" s="363"/>
      <c r="U3" s="363"/>
      <c r="V3" s="363"/>
      <c r="W3" s="363"/>
      <c r="X3" s="363"/>
      <c r="Y3" s="363"/>
      <c r="Z3" s="363"/>
      <c r="AA3" s="363"/>
      <c r="AB3" s="363"/>
      <c r="AC3" s="363"/>
      <c r="AD3" s="363"/>
      <c r="AE3" s="363"/>
      <c r="AF3" s="363"/>
      <c r="AG3" s="363"/>
      <c r="AH3" s="363"/>
      <c r="AI3" s="363"/>
      <c r="AJ3" s="363"/>
      <c r="AK3" s="363"/>
      <c r="AL3" s="363"/>
      <c r="AM3" s="363"/>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row>
    <row r="4" spans="1:99" ht="15" customHeight="1" x14ac:dyDescent="0.25">
      <c r="A4" s="79"/>
      <c r="B4" s="395"/>
      <c r="C4" s="395"/>
      <c r="D4" s="395"/>
      <c r="E4" s="395"/>
      <c r="F4" s="395"/>
      <c r="G4" s="395"/>
      <c r="H4" s="395"/>
      <c r="I4" s="395"/>
      <c r="J4" s="363"/>
      <c r="K4" s="363"/>
      <c r="L4" s="363"/>
      <c r="M4" s="363"/>
      <c r="N4" s="363"/>
      <c r="O4" s="363"/>
      <c r="P4" s="363"/>
      <c r="Q4" s="363"/>
      <c r="R4" s="363"/>
      <c r="S4" s="363"/>
      <c r="T4" s="363"/>
      <c r="U4" s="363"/>
      <c r="V4" s="363"/>
      <c r="W4" s="363"/>
      <c r="X4" s="363"/>
      <c r="Y4" s="363"/>
      <c r="Z4" s="363"/>
      <c r="AA4" s="363"/>
      <c r="AB4" s="363"/>
      <c r="AC4" s="363"/>
      <c r="AD4" s="363"/>
      <c r="AE4" s="363"/>
      <c r="AF4" s="363"/>
      <c r="AG4" s="363"/>
      <c r="AH4" s="363"/>
      <c r="AI4" s="363"/>
      <c r="AJ4" s="363"/>
      <c r="AK4" s="363"/>
      <c r="AL4" s="363"/>
      <c r="AM4" s="363"/>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row>
    <row r="5" spans="1:99" ht="15.75" thickBot="1" x14ac:dyDescent="0.3">
      <c r="A5" s="79"/>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c r="BT5" s="79"/>
      <c r="BU5" s="79"/>
      <c r="BV5" s="79"/>
      <c r="BW5" s="79"/>
      <c r="BX5" s="79"/>
      <c r="BY5" s="79"/>
      <c r="BZ5" s="79"/>
      <c r="CA5" s="79"/>
      <c r="CB5" s="79"/>
      <c r="CC5" s="79"/>
      <c r="CD5" s="79"/>
      <c r="CE5" s="79"/>
      <c r="CF5" s="79"/>
      <c r="CG5" s="79"/>
      <c r="CH5" s="79"/>
      <c r="CI5" s="79"/>
      <c r="CJ5" s="79"/>
      <c r="CK5" s="79"/>
      <c r="CL5" s="79"/>
      <c r="CM5" s="79"/>
      <c r="CN5" s="79"/>
      <c r="CO5" s="79"/>
      <c r="CP5" s="79"/>
      <c r="CQ5" s="79"/>
      <c r="CR5" s="79"/>
      <c r="CS5" s="79"/>
      <c r="CT5" s="79"/>
      <c r="CU5" s="79"/>
    </row>
    <row r="6" spans="1:99" ht="15" customHeight="1" x14ac:dyDescent="0.25">
      <c r="A6" s="79"/>
      <c r="B6" s="310" t="s">
        <v>3</v>
      </c>
      <c r="C6" s="310"/>
      <c r="D6" s="311"/>
      <c r="E6" s="348" t="s">
        <v>108</v>
      </c>
      <c r="F6" s="349"/>
      <c r="G6" s="349"/>
      <c r="H6" s="349"/>
      <c r="I6" s="350"/>
      <c r="J6" s="359" t="str">
        <f>IF(AND('Mapa final'!$K$11="Muy Alta",'Mapa final'!$O$11="Leve"),CONCATENATE("R",'Mapa final'!$A$11),"")</f>
        <v/>
      </c>
      <c r="K6" s="360"/>
      <c r="L6" s="360" t="str">
        <f>IF(AND('Mapa final'!$K$17="Muy Alta",'Mapa final'!$O$17="Leve"),CONCATENATE("R",'Mapa final'!$A$17),"")</f>
        <v/>
      </c>
      <c r="M6" s="360"/>
      <c r="N6" s="360" t="str">
        <f>IF(AND('Mapa final'!$K$23="Muy Alta",'Mapa final'!$O$23="Leve"),CONCATENATE("R",'Mapa final'!$A$23),"")</f>
        <v/>
      </c>
      <c r="O6" s="362"/>
      <c r="P6" s="359" t="str">
        <f>IF(AND('Mapa final'!$K$11="Muy Alta",'Mapa final'!$O$11="Menor"),CONCATENATE("R",'Mapa final'!$A$11),"")</f>
        <v/>
      </c>
      <c r="Q6" s="360"/>
      <c r="R6" s="360" t="str">
        <f>IF(AND('Mapa final'!$K$17="Muy Alta",'Mapa final'!$O$17="Menor"),CONCATENATE("R",'Mapa final'!$A$17),"")</f>
        <v/>
      </c>
      <c r="S6" s="360"/>
      <c r="T6" s="360" t="str">
        <f>IF(AND('Mapa final'!$K$23="Muy Alta",'Mapa final'!$O$23="Menor"),CONCATENATE("R",'Mapa final'!$A$23),"")</f>
        <v/>
      </c>
      <c r="U6" s="362"/>
      <c r="V6" s="359" t="str">
        <f>IF(AND('Mapa final'!$K$11="Muy Alta",'Mapa final'!$O$11="Moderado"),CONCATENATE("R",'Mapa final'!$A$11),"")</f>
        <v/>
      </c>
      <c r="W6" s="360"/>
      <c r="X6" s="360" t="str">
        <f>IF(AND('Mapa final'!$K$17="Muy Alta",'Mapa final'!$O$17="Moderado"),CONCATENATE("R",'Mapa final'!$A$17),"")</f>
        <v/>
      </c>
      <c r="Y6" s="360"/>
      <c r="Z6" s="360" t="str">
        <f>IF(AND('Mapa final'!$K$23="Muy Alta",'Mapa final'!$O$23="Moderado"),CONCATENATE("R",'Mapa final'!$A$23),"")</f>
        <v/>
      </c>
      <c r="AA6" s="362"/>
      <c r="AB6" s="359" t="str">
        <f>IF(AND('Mapa final'!$K$11="Muy Alta",'Mapa final'!$O$11="Mayor"),CONCATENATE("R",'Mapa final'!$A$11),"")</f>
        <v>R1</v>
      </c>
      <c r="AC6" s="360"/>
      <c r="AD6" s="360" t="str">
        <f>IF(AND('Mapa final'!$K$17="Muy Alta",'Mapa final'!$O$17="Mayor"),CONCATENATE("R",'Mapa final'!$A$17),"")</f>
        <v/>
      </c>
      <c r="AE6" s="360"/>
      <c r="AF6" s="360" t="str">
        <f>IF(AND('Mapa final'!$K$23="Muy Alta",'Mapa final'!$O$23="Mayor"),CONCATENATE("R",'Mapa final'!$A$23),"")</f>
        <v/>
      </c>
      <c r="AG6" s="362"/>
      <c r="AH6" s="374" t="str">
        <f>IF(AND('Mapa final'!$K$11="Muy Alta",'Mapa final'!$O$11="Catastrófico"),CONCATENATE("R",'Mapa final'!$A$11),"")</f>
        <v/>
      </c>
      <c r="AI6" s="375"/>
      <c r="AJ6" s="375" t="str">
        <f>IF(AND('Mapa final'!$K$17="Muy Alta",'Mapa final'!$O$17="Catastrófico"),CONCATENATE("R",'Mapa final'!$A$17),"")</f>
        <v/>
      </c>
      <c r="AK6" s="375"/>
      <c r="AL6" s="375" t="str">
        <f>IF(AND('Mapa final'!$K$23="Muy Alta",'Mapa final'!$O$23="Catastrófico"),CONCATENATE("R",'Mapa final'!$A$23),"")</f>
        <v/>
      </c>
      <c r="AM6" s="376"/>
      <c r="AO6" s="312" t="s">
        <v>76</v>
      </c>
      <c r="AP6" s="313"/>
      <c r="AQ6" s="313"/>
      <c r="AR6" s="313"/>
      <c r="AS6" s="313"/>
      <c r="AT6" s="314"/>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row>
    <row r="7" spans="1:99" ht="15" customHeight="1" x14ac:dyDescent="0.25">
      <c r="A7" s="79"/>
      <c r="B7" s="310"/>
      <c r="C7" s="310"/>
      <c r="D7" s="311"/>
      <c r="E7" s="351"/>
      <c r="F7" s="352"/>
      <c r="G7" s="352"/>
      <c r="H7" s="352"/>
      <c r="I7" s="353"/>
      <c r="J7" s="361"/>
      <c r="K7" s="357"/>
      <c r="L7" s="357"/>
      <c r="M7" s="357"/>
      <c r="N7" s="357"/>
      <c r="O7" s="358"/>
      <c r="P7" s="361"/>
      <c r="Q7" s="357"/>
      <c r="R7" s="357"/>
      <c r="S7" s="357"/>
      <c r="T7" s="357"/>
      <c r="U7" s="358"/>
      <c r="V7" s="361"/>
      <c r="W7" s="357"/>
      <c r="X7" s="357"/>
      <c r="Y7" s="357"/>
      <c r="Z7" s="357"/>
      <c r="AA7" s="358"/>
      <c r="AB7" s="361"/>
      <c r="AC7" s="357"/>
      <c r="AD7" s="357"/>
      <c r="AE7" s="357"/>
      <c r="AF7" s="357"/>
      <c r="AG7" s="358"/>
      <c r="AH7" s="368"/>
      <c r="AI7" s="369"/>
      <c r="AJ7" s="369"/>
      <c r="AK7" s="369"/>
      <c r="AL7" s="369"/>
      <c r="AM7" s="370"/>
      <c r="AN7" s="79"/>
      <c r="AO7" s="315"/>
      <c r="AP7" s="316"/>
      <c r="AQ7" s="316"/>
      <c r="AR7" s="316"/>
      <c r="AS7" s="316"/>
      <c r="AT7" s="317"/>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row>
    <row r="8" spans="1:99" ht="15" customHeight="1" x14ac:dyDescent="0.25">
      <c r="A8" s="79"/>
      <c r="B8" s="310"/>
      <c r="C8" s="310"/>
      <c r="D8" s="311"/>
      <c r="E8" s="351"/>
      <c r="F8" s="352"/>
      <c r="G8" s="352"/>
      <c r="H8" s="352"/>
      <c r="I8" s="353"/>
      <c r="J8" s="361" t="str">
        <f>IF(AND('Mapa final'!$K$29="Muy Alta",'Mapa final'!$O$29="Leve"),CONCATENATE("R",'Mapa final'!$A$29),"")</f>
        <v/>
      </c>
      <c r="K8" s="357"/>
      <c r="L8" s="357" t="str">
        <f>IF(AND('Mapa final'!$K$35="Muy Alta",'Mapa final'!$O$35="Leve"),CONCATENATE("R",'Mapa final'!$A$35),"")</f>
        <v/>
      </c>
      <c r="M8" s="357"/>
      <c r="N8" s="357" t="str">
        <f>IF(AND('Mapa final'!$K$41="Muy Alta",'Mapa final'!$O$41="Leve"),CONCATENATE("R",'Mapa final'!$A$41),"")</f>
        <v/>
      </c>
      <c r="O8" s="358"/>
      <c r="P8" s="361" t="str">
        <f>IF(AND('Mapa final'!$K$29="Muy Alta",'Mapa final'!$O$29="Menor"),CONCATENATE("R",'Mapa final'!$A$29),"")</f>
        <v/>
      </c>
      <c r="Q8" s="357"/>
      <c r="R8" s="357" t="str">
        <f>IF(AND('Mapa final'!$K$35="Muy Alta",'Mapa final'!$O$35="Menor"),CONCATENATE("R",'Mapa final'!$A$35),"")</f>
        <v/>
      </c>
      <c r="S8" s="357"/>
      <c r="T8" s="357" t="str">
        <f>IF(AND('Mapa final'!$K$41="Muy Alta",'Mapa final'!$O$41="Menor"),CONCATENATE("R",'Mapa final'!$A$41),"")</f>
        <v/>
      </c>
      <c r="U8" s="358"/>
      <c r="V8" s="361" t="str">
        <f>IF(AND('Mapa final'!$K$29="Muy Alta",'Mapa final'!$O$29="Moderado"),CONCATENATE("R",'Mapa final'!$A$29),"")</f>
        <v/>
      </c>
      <c r="W8" s="357"/>
      <c r="X8" s="357" t="str">
        <f>IF(AND('Mapa final'!$K$35="Muy Alta",'Mapa final'!$O$35="Moderado"),CONCATENATE("R",'Mapa final'!$A$35),"")</f>
        <v/>
      </c>
      <c r="Y8" s="357"/>
      <c r="Z8" s="357" t="str">
        <f>IF(AND('Mapa final'!$K$41="Muy Alta",'Mapa final'!$O$41="Moderado"),CONCATENATE("R",'Mapa final'!$A$41),"")</f>
        <v/>
      </c>
      <c r="AA8" s="358"/>
      <c r="AB8" s="361" t="str">
        <f>IF(AND('Mapa final'!$K$29="Muy Alta",'Mapa final'!$O$29="Mayor"),CONCATENATE("R",'Mapa final'!$A$29),"")</f>
        <v/>
      </c>
      <c r="AC8" s="357"/>
      <c r="AD8" s="357" t="str">
        <f>IF(AND('Mapa final'!$K$35="Muy Alta",'Mapa final'!$O$35="Mayor"),CONCATENATE("R",'Mapa final'!$A$35),"")</f>
        <v/>
      </c>
      <c r="AE8" s="357"/>
      <c r="AF8" s="357" t="str">
        <f>IF(AND('Mapa final'!$K$41="Muy Alta",'Mapa final'!$O$41="Mayor"),CONCATENATE("R",'Mapa final'!$A$41),"")</f>
        <v/>
      </c>
      <c r="AG8" s="358"/>
      <c r="AH8" s="368" t="str">
        <f>IF(AND('Mapa final'!$K$29="Muy Alta",'Mapa final'!$O$29="Catastrófico"),CONCATENATE("R",'Mapa final'!$A$29),"")</f>
        <v/>
      </c>
      <c r="AI8" s="369"/>
      <c r="AJ8" s="369" t="str">
        <f>IF(AND('Mapa final'!$K$35="Muy Alta",'Mapa final'!$O$35="Catastrófico"),CONCATENATE("R",'Mapa final'!$A$35),"")</f>
        <v/>
      </c>
      <c r="AK8" s="369"/>
      <c r="AL8" s="369" t="str">
        <f>IF(AND('Mapa final'!$K$41="Muy Alta",'Mapa final'!$O$41="Catastrófico"),CONCATENATE("R",'Mapa final'!$A$41),"")</f>
        <v/>
      </c>
      <c r="AM8" s="370"/>
      <c r="AN8" s="79"/>
      <c r="AO8" s="315"/>
      <c r="AP8" s="316"/>
      <c r="AQ8" s="316"/>
      <c r="AR8" s="316"/>
      <c r="AS8" s="316"/>
      <c r="AT8" s="317"/>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row>
    <row r="9" spans="1:99" ht="15" customHeight="1" x14ac:dyDescent="0.25">
      <c r="A9" s="79"/>
      <c r="B9" s="310"/>
      <c r="C9" s="310"/>
      <c r="D9" s="311"/>
      <c r="E9" s="351"/>
      <c r="F9" s="352"/>
      <c r="G9" s="352"/>
      <c r="H9" s="352"/>
      <c r="I9" s="353"/>
      <c r="J9" s="361"/>
      <c r="K9" s="357"/>
      <c r="L9" s="357"/>
      <c r="M9" s="357"/>
      <c r="N9" s="357"/>
      <c r="O9" s="358"/>
      <c r="P9" s="361"/>
      <c r="Q9" s="357"/>
      <c r="R9" s="357"/>
      <c r="S9" s="357"/>
      <c r="T9" s="357"/>
      <c r="U9" s="358"/>
      <c r="V9" s="361"/>
      <c r="W9" s="357"/>
      <c r="X9" s="357"/>
      <c r="Y9" s="357"/>
      <c r="Z9" s="357"/>
      <c r="AA9" s="358"/>
      <c r="AB9" s="361"/>
      <c r="AC9" s="357"/>
      <c r="AD9" s="357"/>
      <c r="AE9" s="357"/>
      <c r="AF9" s="357"/>
      <c r="AG9" s="358"/>
      <c r="AH9" s="368"/>
      <c r="AI9" s="369"/>
      <c r="AJ9" s="369"/>
      <c r="AK9" s="369"/>
      <c r="AL9" s="369"/>
      <c r="AM9" s="370"/>
      <c r="AN9" s="79"/>
      <c r="AO9" s="315"/>
      <c r="AP9" s="316"/>
      <c r="AQ9" s="316"/>
      <c r="AR9" s="316"/>
      <c r="AS9" s="316"/>
      <c r="AT9" s="317"/>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row>
    <row r="10" spans="1:99" ht="15" customHeight="1" x14ac:dyDescent="0.25">
      <c r="A10" s="79"/>
      <c r="B10" s="310"/>
      <c r="C10" s="310"/>
      <c r="D10" s="311"/>
      <c r="E10" s="351"/>
      <c r="F10" s="352"/>
      <c r="G10" s="352"/>
      <c r="H10" s="352"/>
      <c r="I10" s="353"/>
      <c r="J10" s="361" t="str">
        <f>IF(AND('Mapa final'!$K$47="Muy Alta",'Mapa final'!$O$47="Leve"),CONCATENATE("R",'Mapa final'!$A$47),"")</f>
        <v/>
      </c>
      <c r="K10" s="357"/>
      <c r="L10" s="357" t="str">
        <f>IF(AND('Mapa final'!$K$53="Muy Alta",'Mapa final'!$O$53="Leve"),CONCATENATE("R",'Mapa final'!$A$53),"")</f>
        <v/>
      </c>
      <c r="M10" s="357"/>
      <c r="N10" s="357" t="str">
        <f>IF(AND('Mapa final'!$K$59="Muy Alta",'Mapa final'!$O$59="Leve"),CONCATENATE("R",'Mapa final'!$A$59),"")</f>
        <v/>
      </c>
      <c r="O10" s="358"/>
      <c r="P10" s="361" t="str">
        <f>IF(AND('Mapa final'!$K$47="Muy Alta",'Mapa final'!$O$47="Menor"),CONCATENATE("R",'Mapa final'!$A$47),"")</f>
        <v/>
      </c>
      <c r="Q10" s="357"/>
      <c r="R10" s="357" t="str">
        <f>IF(AND('Mapa final'!$K$53="Muy Alta",'Mapa final'!$O$53="Menor"),CONCATENATE("R",'Mapa final'!$A$53),"")</f>
        <v/>
      </c>
      <c r="S10" s="357"/>
      <c r="T10" s="357" t="str">
        <f>IF(AND('Mapa final'!$K$59="Muy Alta",'Mapa final'!$O$59="Menor"),CONCATENATE("R",'Mapa final'!$A$59),"")</f>
        <v/>
      </c>
      <c r="U10" s="358"/>
      <c r="V10" s="361" t="str">
        <f>IF(AND('Mapa final'!$K$47="Muy Alta",'Mapa final'!$O$47="Moderado"),CONCATENATE("R",'Mapa final'!$A$47),"")</f>
        <v/>
      </c>
      <c r="W10" s="357"/>
      <c r="X10" s="357" t="str">
        <f>IF(AND('Mapa final'!$K$53="Muy Alta",'Mapa final'!$O$53="Moderado"),CONCATENATE("R",'Mapa final'!$A$53),"")</f>
        <v/>
      </c>
      <c r="Y10" s="357"/>
      <c r="Z10" s="357" t="str">
        <f>IF(AND('Mapa final'!$K$59="Muy Alta",'Mapa final'!$O$59="Moderado"),CONCATENATE("R",'Mapa final'!$A$59),"")</f>
        <v/>
      </c>
      <c r="AA10" s="358"/>
      <c r="AB10" s="361" t="str">
        <f>IF(AND('Mapa final'!$K$47="Muy Alta",'Mapa final'!$O$47="Mayor"),CONCATENATE("R",'Mapa final'!$A$47),"")</f>
        <v/>
      </c>
      <c r="AC10" s="357"/>
      <c r="AD10" s="357" t="str">
        <f>IF(AND('Mapa final'!$K$53="Muy Alta",'Mapa final'!$O$53="Mayor"),CONCATENATE("R",'Mapa final'!$A$53),"")</f>
        <v/>
      </c>
      <c r="AE10" s="357"/>
      <c r="AF10" s="357" t="str">
        <f>IF(AND('Mapa final'!$K$59="Muy Alta",'Mapa final'!$O$59="Mayor"),CONCATENATE("R",'Mapa final'!$A$59),"")</f>
        <v/>
      </c>
      <c r="AG10" s="358"/>
      <c r="AH10" s="368" t="str">
        <f>IF(AND('Mapa final'!$K$47="Muy Alta",'Mapa final'!$O$47="Catastrófico"),CONCATENATE("R",'Mapa final'!$A$47),"")</f>
        <v/>
      </c>
      <c r="AI10" s="369"/>
      <c r="AJ10" s="369" t="str">
        <f>IF(AND('Mapa final'!$K$53="Muy Alta",'Mapa final'!$O$53="Catastrófico"),CONCATENATE("R",'Mapa final'!$A$53),"")</f>
        <v/>
      </c>
      <c r="AK10" s="369"/>
      <c r="AL10" s="369" t="str">
        <f>IF(AND('Mapa final'!$K$59="Muy Alta",'Mapa final'!$O$59="Catastrófico"),CONCATENATE("R",'Mapa final'!$A$59),"")</f>
        <v/>
      </c>
      <c r="AM10" s="370"/>
      <c r="AN10" s="79"/>
      <c r="AO10" s="315"/>
      <c r="AP10" s="316"/>
      <c r="AQ10" s="316"/>
      <c r="AR10" s="316"/>
      <c r="AS10" s="316"/>
      <c r="AT10" s="317"/>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row>
    <row r="11" spans="1:99" ht="15" customHeight="1" x14ac:dyDescent="0.25">
      <c r="A11" s="79"/>
      <c r="B11" s="310"/>
      <c r="C11" s="310"/>
      <c r="D11" s="311"/>
      <c r="E11" s="351"/>
      <c r="F11" s="352"/>
      <c r="G11" s="352"/>
      <c r="H11" s="352"/>
      <c r="I11" s="353"/>
      <c r="J11" s="361"/>
      <c r="K11" s="357"/>
      <c r="L11" s="357"/>
      <c r="M11" s="357"/>
      <c r="N11" s="357"/>
      <c r="O11" s="358"/>
      <c r="P11" s="361"/>
      <c r="Q11" s="357"/>
      <c r="R11" s="357"/>
      <c r="S11" s="357"/>
      <c r="T11" s="357"/>
      <c r="U11" s="358"/>
      <c r="V11" s="361"/>
      <c r="W11" s="357"/>
      <c r="X11" s="357"/>
      <c r="Y11" s="357"/>
      <c r="Z11" s="357"/>
      <c r="AA11" s="358"/>
      <c r="AB11" s="361"/>
      <c r="AC11" s="357"/>
      <c r="AD11" s="357"/>
      <c r="AE11" s="357"/>
      <c r="AF11" s="357"/>
      <c r="AG11" s="358"/>
      <c r="AH11" s="368"/>
      <c r="AI11" s="369"/>
      <c r="AJ11" s="369"/>
      <c r="AK11" s="369"/>
      <c r="AL11" s="369"/>
      <c r="AM11" s="370"/>
      <c r="AN11" s="79"/>
      <c r="AO11" s="315"/>
      <c r="AP11" s="316"/>
      <c r="AQ11" s="316"/>
      <c r="AR11" s="316"/>
      <c r="AS11" s="316"/>
      <c r="AT11" s="317"/>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row>
    <row r="12" spans="1:99" ht="15" customHeight="1" x14ac:dyDescent="0.25">
      <c r="A12" s="79"/>
      <c r="B12" s="310"/>
      <c r="C12" s="310"/>
      <c r="D12" s="311"/>
      <c r="E12" s="351"/>
      <c r="F12" s="352"/>
      <c r="G12" s="352"/>
      <c r="H12" s="352"/>
      <c r="I12" s="353"/>
      <c r="J12" s="361" t="str">
        <f>IF(AND('Mapa final'!$K$65="Muy Alta",'Mapa final'!$O$65="Leve"),CONCATENATE("R",'Mapa final'!$A$65),"")</f>
        <v/>
      </c>
      <c r="K12" s="357"/>
      <c r="L12" s="357" t="str">
        <f>IF(AND('Mapa final'!$K$71="Muy Alta",'Mapa final'!$O$71="Leve"),CONCATENATE("R",'Mapa final'!$A$71),"")</f>
        <v/>
      </c>
      <c r="M12" s="357"/>
      <c r="N12" s="357" t="str">
        <f>IF(AND('Mapa final'!$K$77="Muy Alta",'Mapa final'!$O$77="Leve"),CONCATENATE("R",'Mapa final'!$A$77),"")</f>
        <v/>
      </c>
      <c r="O12" s="358"/>
      <c r="P12" s="361" t="str">
        <f>IF(AND('Mapa final'!$K$65="Muy Alta",'Mapa final'!$O$65="Menor"),CONCATENATE("R",'Mapa final'!$A$65),"")</f>
        <v/>
      </c>
      <c r="Q12" s="357"/>
      <c r="R12" s="357" t="str">
        <f>IF(AND('Mapa final'!$K$71="Muy Alta",'Mapa final'!$O$71="Menor"),CONCATENATE("R",'Mapa final'!$A$71),"")</f>
        <v/>
      </c>
      <c r="S12" s="357"/>
      <c r="T12" s="357" t="str">
        <f>IF(AND('Mapa final'!$K$77="Muy Alta",'Mapa final'!$O$77="Menor"),CONCATENATE("R",'Mapa final'!$A$77),"")</f>
        <v/>
      </c>
      <c r="U12" s="358"/>
      <c r="V12" s="361" t="str">
        <f>IF(AND('Mapa final'!$K$65="Muy Alta",'Mapa final'!$O$65="Moderado"),CONCATENATE("R",'Mapa final'!$A$65),"")</f>
        <v/>
      </c>
      <c r="W12" s="357"/>
      <c r="X12" s="357" t="str">
        <f>IF(AND('Mapa final'!$K$71="Muy Alta",'Mapa final'!$O$71="Moderado"),CONCATENATE("R",'Mapa final'!$A$71),"")</f>
        <v/>
      </c>
      <c r="Y12" s="357"/>
      <c r="Z12" s="357" t="str">
        <f>IF(AND('Mapa final'!$K$77="Muy Alta",'Mapa final'!$O$77="Moderado"),CONCATENATE("R",'Mapa final'!$A$77),"")</f>
        <v/>
      </c>
      <c r="AA12" s="358"/>
      <c r="AB12" s="361" t="str">
        <f>IF(AND('Mapa final'!$K$65="Muy Alta",'Mapa final'!$O$65="Mayor"),CONCATENATE("R",'Mapa final'!$A$65),"")</f>
        <v/>
      </c>
      <c r="AC12" s="357"/>
      <c r="AD12" s="357" t="str">
        <f>IF(AND('Mapa final'!$K$71="Muy Alta",'Mapa final'!$O$71="Mayor"),CONCATENATE("R",'Mapa final'!$A$71),"")</f>
        <v/>
      </c>
      <c r="AE12" s="357"/>
      <c r="AF12" s="357" t="str">
        <f>IF(AND('Mapa final'!$K$77="Muy Alta",'Mapa final'!$O$77="Mayor"),CONCATENATE("R",'Mapa final'!$A$77),"")</f>
        <v/>
      </c>
      <c r="AG12" s="358"/>
      <c r="AH12" s="368" t="str">
        <f>IF(AND('Mapa final'!$K$65="Muy Alta",'Mapa final'!$O$65="Catastrófico"),CONCATENATE("R",'Mapa final'!$A$65),"")</f>
        <v/>
      </c>
      <c r="AI12" s="369"/>
      <c r="AJ12" s="369" t="str">
        <f>IF(AND('Mapa final'!$K$71="Muy Alta",'Mapa final'!$O$71="Catastrófico"),CONCATENATE("R",'Mapa final'!$A$71),"")</f>
        <v/>
      </c>
      <c r="AK12" s="369"/>
      <c r="AL12" s="369" t="str">
        <f>IF(AND('Mapa final'!$K$77="Muy Alta",'Mapa final'!$O$77="Catastrófico"),CONCATENATE("R",'Mapa final'!$A$77),"")</f>
        <v/>
      </c>
      <c r="AM12" s="370"/>
      <c r="AN12" s="79"/>
      <c r="AO12" s="315"/>
      <c r="AP12" s="316"/>
      <c r="AQ12" s="316"/>
      <c r="AR12" s="316"/>
      <c r="AS12" s="316"/>
      <c r="AT12" s="317"/>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row>
    <row r="13" spans="1:99" ht="15.75" customHeight="1" thickBot="1" x14ac:dyDescent="0.3">
      <c r="A13" s="79"/>
      <c r="B13" s="310"/>
      <c r="C13" s="310"/>
      <c r="D13" s="311"/>
      <c r="E13" s="354"/>
      <c r="F13" s="355"/>
      <c r="G13" s="355"/>
      <c r="H13" s="355"/>
      <c r="I13" s="356"/>
      <c r="J13" s="361"/>
      <c r="K13" s="357"/>
      <c r="L13" s="357"/>
      <c r="M13" s="357"/>
      <c r="N13" s="357"/>
      <c r="O13" s="358"/>
      <c r="P13" s="361"/>
      <c r="Q13" s="357"/>
      <c r="R13" s="357"/>
      <c r="S13" s="357"/>
      <c r="T13" s="357"/>
      <c r="U13" s="358"/>
      <c r="V13" s="361"/>
      <c r="W13" s="357"/>
      <c r="X13" s="357"/>
      <c r="Y13" s="357"/>
      <c r="Z13" s="357"/>
      <c r="AA13" s="358"/>
      <c r="AB13" s="361"/>
      <c r="AC13" s="357"/>
      <c r="AD13" s="357"/>
      <c r="AE13" s="357"/>
      <c r="AF13" s="357"/>
      <c r="AG13" s="358"/>
      <c r="AH13" s="371"/>
      <c r="AI13" s="372"/>
      <c r="AJ13" s="372"/>
      <c r="AK13" s="372"/>
      <c r="AL13" s="372"/>
      <c r="AM13" s="373"/>
      <c r="AN13" s="79"/>
      <c r="AO13" s="318"/>
      <c r="AP13" s="319"/>
      <c r="AQ13" s="319"/>
      <c r="AR13" s="319"/>
      <c r="AS13" s="319"/>
      <c r="AT13" s="320"/>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row>
    <row r="14" spans="1:99" ht="15" customHeight="1" x14ac:dyDescent="0.25">
      <c r="A14" s="79"/>
      <c r="B14" s="310"/>
      <c r="C14" s="310"/>
      <c r="D14" s="311"/>
      <c r="E14" s="348" t="s">
        <v>107</v>
      </c>
      <c r="F14" s="349"/>
      <c r="G14" s="349"/>
      <c r="H14" s="349"/>
      <c r="I14" s="349"/>
      <c r="J14" s="383" t="str">
        <f>IF(AND('Mapa final'!$K$11="Alta",'Mapa final'!$O$11="Leve"),CONCATENATE("R",'Mapa final'!$A$11),"")</f>
        <v/>
      </c>
      <c r="K14" s="384"/>
      <c r="L14" s="384" t="str">
        <f>IF(AND('Mapa final'!$K$17="Alta",'Mapa final'!$O$17="Leve"),CONCATENATE("R",'Mapa final'!$A$17),"")</f>
        <v/>
      </c>
      <c r="M14" s="384"/>
      <c r="N14" s="384" t="str">
        <f>IF(AND('Mapa final'!$K$23="Alta",'Mapa final'!$O$23="Leve"),CONCATENATE("R",'Mapa final'!$A$23),"")</f>
        <v/>
      </c>
      <c r="O14" s="385"/>
      <c r="P14" s="383" t="str">
        <f>IF(AND('Mapa final'!$K$11="Alta",'Mapa final'!$O$11="Menor"),CONCATENATE("R",'Mapa final'!$A$11),"")</f>
        <v/>
      </c>
      <c r="Q14" s="384"/>
      <c r="R14" s="384" t="str">
        <f>IF(AND('Mapa final'!$K$17="Alta",'Mapa final'!$O$17="Menor"),CONCATENATE("R",'Mapa final'!$A$17),"")</f>
        <v/>
      </c>
      <c r="S14" s="384"/>
      <c r="T14" s="384" t="str">
        <f>IF(AND('Mapa final'!$K$23="Alta",'Mapa final'!$O$23="Menor"),CONCATENATE("R",'Mapa final'!$A$23),"")</f>
        <v/>
      </c>
      <c r="U14" s="385"/>
      <c r="V14" s="359" t="str">
        <f>IF(AND('Mapa final'!$K$11="Alta",'Mapa final'!$O$11="Moderado"),CONCATENATE("R",'Mapa final'!$A$11),"")</f>
        <v/>
      </c>
      <c r="W14" s="360"/>
      <c r="X14" s="360" t="str">
        <f>IF(AND('Mapa final'!$K$17="Alta",'Mapa final'!$O$17="Moderado"),CONCATENATE("R",'Mapa final'!$A$17),"")</f>
        <v/>
      </c>
      <c r="Y14" s="360"/>
      <c r="Z14" s="360" t="str">
        <f>IF(AND('Mapa final'!$K$23="Alta",'Mapa final'!$O$23="Moderado"),CONCATENATE("R",'Mapa final'!$A$23),"")</f>
        <v/>
      </c>
      <c r="AA14" s="362"/>
      <c r="AB14" s="359" t="str">
        <f>IF(AND('Mapa final'!$K$11="Alta",'Mapa final'!$O$11="Mayor"),CONCATENATE("R",'Mapa final'!$A$11),"")</f>
        <v/>
      </c>
      <c r="AC14" s="360"/>
      <c r="AD14" s="360" t="str">
        <f>IF(AND('Mapa final'!$K$17="Alta",'Mapa final'!$O$17="Mayor"),CONCATENATE("R",'Mapa final'!$A$17),"")</f>
        <v/>
      </c>
      <c r="AE14" s="360"/>
      <c r="AF14" s="360" t="str">
        <f>IF(AND('Mapa final'!$K$23="Alta",'Mapa final'!$O$23="Mayor"),CONCATENATE("R",'Mapa final'!$A$23),"")</f>
        <v/>
      </c>
      <c r="AG14" s="362"/>
      <c r="AH14" s="374" t="str">
        <f>IF(AND('Mapa final'!$K$11="Alta",'Mapa final'!$O$11="Catastrófico"),CONCATENATE("R",'Mapa final'!$A$11),"")</f>
        <v/>
      </c>
      <c r="AI14" s="375"/>
      <c r="AJ14" s="375" t="str">
        <f>IF(AND('Mapa final'!$K$17="Alta",'Mapa final'!$O$17="Catastrófico"),CONCATENATE("R",'Mapa final'!$A$17),"")</f>
        <v/>
      </c>
      <c r="AK14" s="375"/>
      <c r="AL14" s="375" t="str">
        <f>IF(AND('Mapa final'!$K$23="Alta",'Mapa final'!$O$23="Catastrófico"),CONCATENATE("R",'Mapa final'!$A$23),"")</f>
        <v/>
      </c>
      <c r="AM14" s="376"/>
      <c r="AN14" s="79"/>
      <c r="AO14" s="321" t="s">
        <v>77</v>
      </c>
      <c r="AP14" s="322"/>
      <c r="AQ14" s="322"/>
      <c r="AR14" s="322"/>
      <c r="AS14" s="322"/>
      <c r="AT14" s="323"/>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row>
    <row r="15" spans="1:99" ht="15" customHeight="1" x14ac:dyDescent="0.25">
      <c r="A15" s="79"/>
      <c r="B15" s="310"/>
      <c r="C15" s="310"/>
      <c r="D15" s="311"/>
      <c r="E15" s="351"/>
      <c r="F15" s="352"/>
      <c r="G15" s="352"/>
      <c r="H15" s="352"/>
      <c r="I15" s="352"/>
      <c r="J15" s="377"/>
      <c r="K15" s="378"/>
      <c r="L15" s="378"/>
      <c r="M15" s="378"/>
      <c r="N15" s="378"/>
      <c r="O15" s="379"/>
      <c r="P15" s="377"/>
      <c r="Q15" s="378"/>
      <c r="R15" s="378"/>
      <c r="S15" s="378"/>
      <c r="T15" s="378"/>
      <c r="U15" s="379"/>
      <c r="V15" s="361"/>
      <c r="W15" s="357"/>
      <c r="X15" s="357"/>
      <c r="Y15" s="357"/>
      <c r="Z15" s="357"/>
      <c r="AA15" s="358"/>
      <c r="AB15" s="361"/>
      <c r="AC15" s="357"/>
      <c r="AD15" s="357"/>
      <c r="AE15" s="357"/>
      <c r="AF15" s="357"/>
      <c r="AG15" s="358"/>
      <c r="AH15" s="368"/>
      <c r="AI15" s="369"/>
      <c r="AJ15" s="369"/>
      <c r="AK15" s="369"/>
      <c r="AL15" s="369"/>
      <c r="AM15" s="370"/>
      <c r="AN15" s="79"/>
      <c r="AO15" s="324"/>
      <c r="AP15" s="325"/>
      <c r="AQ15" s="325"/>
      <c r="AR15" s="325"/>
      <c r="AS15" s="325"/>
      <c r="AT15" s="326"/>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row>
    <row r="16" spans="1:99" ht="15" customHeight="1" x14ac:dyDescent="0.25">
      <c r="A16" s="79"/>
      <c r="B16" s="310"/>
      <c r="C16" s="310"/>
      <c r="D16" s="311"/>
      <c r="E16" s="351"/>
      <c r="F16" s="352"/>
      <c r="G16" s="352"/>
      <c r="H16" s="352"/>
      <c r="I16" s="352"/>
      <c r="J16" s="377" t="str">
        <f>IF(AND('Mapa final'!$K$29="Alta",'Mapa final'!$O$29="Leve"),CONCATENATE("R",'Mapa final'!$A$29),"")</f>
        <v/>
      </c>
      <c r="K16" s="378"/>
      <c r="L16" s="378" t="str">
        <f>IF(AND('Mapa final'!$K$35="Alta",'Mapa final'!$O$35="Leve"),CONCATENATE("R",'Mapa final'!$A$35),"")</f>
        <v/>
      </c>
      <c r="M16" s="378"/>
      <c r="N16" s="378" t="str">
        <f>IF(AND('Mapa final'!$K$41="Alta",'Mapa final'!$O$41="Leve"),CONCATENATE("R",'Mapa final'!$A$41),"")</f>
        <v/>
      </c>
      <c r="O16" s="379"/>
      <c r="P16" s="377" t="str">
        <f>IF(AND('Mapa final'!$K$29="Alta",'Mapa final'!$O$29="Menor"),CONCATENATE("R",'Mapa final'!$A$29),"")</f>
        <v/>
      </c>
      <c r="Q16" s="378"/>
      <c r="R16" s="378" t="str">
        <f>IF(AND('Mapa final'!$K$35="Alta",'Mapa final'!$O$35="Menor"),CONCATENATE("R",'Mapa final'!$A$35),"")</f>
        <v/>
      </c>
      <c r="S16" s="378"/>
      <c r="T16" s="378" t="str">
        <f>IF(AND('Mapa final'!$K$41="Alta",'Mapa final'!$O$41="Menor"),CONCATENATE("R",'Mapa final'!$A$41),"")</f>
        <v/>
      </c>
      <c r="U16" s="379"/>
      <c r="V16" s="361" t="str">
        <f>IF(AND('Mapa final'!$K$29="Alta",'Mapa final'!$O$29="Moderado"),CONCATENATE("R",'Mapa final'!$A$29),"")</f>
        <v/>
      </c>
      <c r="W16" s="357"/>
      <c r="X16" s="357" t="str">
        <f>IF(AND('Mapa final'!$K$35="Alta",'Mapa final'!$O$35="Moderado"),CONCATENATE("R",'Mapa final'!$A$35),"")</f>
        <v/>
      </c>
      <c r="Y16" s="357"/>
      <c r="Z16" s="357" t="str">
        <f>IF(AND('Mapa final'!$K$41="Alta",'Mapa final'!$O$41="Moderado"),CONCATENATE("R",'Mapa final'!$A$41),"")</f>
        <v/>
      </c>
      <c r="AA16" s="358"/>
      <c r="AB16" s="361" t="str">
        <f>IF(AND('Mapa final'!$K$29="Alta",'Mapa final'!$O$29="Mayor"),CONCATENATE("R",'Mapa final'!$A$29),"")</f>
        <v/>
      </c>
      <c r="AC16" s="357"/>
      <c r="AD16" s="357" t="str">
        <f>IF(AND('Mapa final'!$K$35="Alta",'Mapa final'!$O$35="Mayor"),CONCATENATE("R",'Mapa final'!$A$35),"")</f>
        <v/>
      </c>
      <c r="AE16" s="357"/>
      <c r="AF16" s="357" t="str">
        <f>IF(AND('Mapa final'!$K$41="Alta",'Mapa final'!$O$41="Mayor"),CONCATENATE("R",'Mapa final'!$A$41),"")</f>
        <v/>
      </c>
      <c r="AG16" s="358"/>
      <c r="AH16" s="368" t="str">
        <f>IF(AND('Mapa final'!$K$29="Alta",'Mapa final'!$O$29="Catastrófico"),CONCATENATE("R",'Mapa final'!$A$29),"")</f>
        <v/>
      </c>
      <c r="AI16" s="369"/>
      <c r="AJ16" s="369" t="str">
        <f>IF(AND('Mapa final'!$K$35="Alta",'Mapa final'!$O$35="Catastrófico"),CONCATENATE("R",'Mapa final'!$A$35),"")</f>
        <v/>
      </c>
      <c r="AK16" s="369"/>
      <c r="AL16" s="369" t="str">
        <f>IF(AND('Mapa final'!$K$41="Alta",'Mapa final'!$O$41="Catastrófico"),CONCATENATE("R",'Mapa final'!$A$41),"")</f>
        <v/>
      </c>
      <c r="AM16" s="370"/>
      <c r="AN16" s="79"/>
      <c r="AO16" s="324"/>
      <c r="AP16" s="325"/>
      <c r="AQ16" s="325"/>
      <c r="AR16" s="325"/>
      <c r="AS16" s="325"/>
      <c r="AT16" s="326"/>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row>
    <row r="17" spans="1:80" ht="15" customHeight="1" x14ac:dyDescent="0.25">
      <c r="A17" s="79"/>
      <c r="B17" s="310"/>
      <c r="C17" s="310"/>
      <c r="D17" s="311"/>
      <c r="E17" s="351"/>
      <c r="F17" s="352"/>
      <c r="G17" s="352"/>
      <c r="H17" s="352"/>
      <c r="I17" s="352"/>
      <c r="J17" s="377"/>
      <c r="K17" s="378"/>
      <c r="L17" s="378"/>
      <c r="M17" s="378"/>
      <c r="N17" s="378"/>
      <c r="O17" s="379"/>
      <c r="P17" s="377"/>
      <c r="Q17" s="378"/>
      <c r="R17" s="378"/>
      <c r="S17" s="378"/>
      <c r="T17" s="378"/>
      <c r="U17" s="379"/>
      <c r="V17" s="361"/>
      <c r="W17" s="357"/>
      <c r="X17" s="357"/>
      <c r="Y17" s="357"/>
      <c r="Z17" s="357"/>
      <c r="AA17" s="358"/>
      <c r="AB17" s="361"/>
      <c r="AC17" s="357"/>
      <c r="AD17" s="357"/>
      <c r="AE17" s="357"/>
      <c r="AF17" s="357"/>
      <c r="AG17" s="358"/>
      <c r="AH17" s="368"/>
      <c r="AI17" s="369"/>
      <c r="AJ17" s="369"/>
      <c r="AK17" s="369"/>
      <c r="AL17" s="369"/>
      <c r="AM17" s="370"/>
      <c r="AN17" s="79"/>
      <c r="AO17" s="324"/>
      <c r="AP17" s="325"/>
      <c r="AQ17" s="325"/>
      <c r="AR17" s="325"/>
      <c r="AS17" s="325"/>
      <c r="AT17" s="326"/>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row>
    <row r="18" spans="1:80" ht="15" customHeight="1" x14ac:dyDescent="0.25">
      <c r="A18" s="79"/>
      <c r="B18" s="310"/>
      <c r="C18" s="310"/>
      <c r="D18" s="311"/>
      <c r="E18" s="351"/>
      <c r="F18" s="352"/>
      <c r="G18" s="352"/>
      <c r="H18" s="352"/>
      <c r="I18" s="352"/>
      <c r="J18" s="377" t="str">
        <f>IF(AND('Mapa final'!$K$47="Alta",'Mapa final'!$O$47="Leve"),CONCATENATE("R",'Mapa final'!$A$47),"")</f>
        <v/>
      </c>
      <c r="K18" s="378"/>
      <c r="L18" s="378" t="str">
        <f>IF(AND('Mapa final'!$K$53="Alta",'Mapa final'!$O$53="Leve"),CONCATENATE("R",'Mapa final'!$A$53),"")</f>
        <v/>
      </c>
      <c r="M18" s="378"/>
      <c r="N18" s="378" t="str">
        <f>IF(AND('Mapa final'!$K$59="Alta",'Mapa final'!$O$59="Leve"),CONCATENATE("R",'Mapa final'!$A$59),"")</f>
        <v/>
      </c>
      <c r="O18" s="379"/>
      <c r="P18" s="377" t="str">
        <f>IF(AND('Mapa final'!$K$47="Alta",'Mapa final'!$O$47="Menor"),CONCATENATE("R",'Mapa final'!$A$47),"")</f>
        <v/>
      </c>
      <c r="Q18" s="378"/>
      <c r="R18" s="378" t="str">
        <f>IF(AND('Mapa final'!$K$53="Alta",'Mapa final'!$O$53="Menor"),CONCATENATE("R",'Mapa final'!$A$53),"")</f>
        <v/>
      </c>
      <c r="S18" s="378"/>
      <c r="T18" s="378" t="str">
        <f>IF(AND('Mapa final'!$K$59="Alta",'Mapa final'!$O$59="Menor"),CONCATENATE("R",'Mapa final'!$A$59),"")</f>
        <v/>
      </c>
      <c r="U18" s="379"/>
      <c r="V18" s="361" t="str">
        <f>IF(AND('Mapa final'!$K$47="Alta",'Mapa final'!$O$47="Moderado"),CONCATENATE("R",'Mapa final'!$A$47),"")</f>
        <v/>
      </c>
      <c r="W18" s="357"/>
      <c r="X18" s="357" t="str">
        <f>IF(AND('Mapa final'!$K$53="Alta",'Mapa final'!$O$53="Moderado"),CONCATENATE("R",'Mapa final'!$A$53),"")</f>
        <v/>
      </c>
      <c r="Y18" s="357"/>
      <c r="Z18" s="357" t="str">
        <f>IF(AND('Mapa final'!$K$59="Alta",'Mapa final'!$O$59="Moderado"),CONCATENATE("R",'Mapa final'!$A$59),"")</f>
        <v/>
      </c>
      <c r="AA18" s="358"/>
      <c r="AB18" s="361" t="str">
        <f>IF(AND('Mapa final'!$K$47="Alta",'Mapa final'!$O$47="Mayor"),CONCATENATE("R",'Mapa final'!$A$47),"")</f>
        <v/>
      </c>
      <c r="AC18" s="357"/>
      <c r="AD18" s="357" t="str">
        <f>IF(AND('Mapa final'!$K$53="Alta",'Mapa final'!$O$53="Mayor"),CONCATENATE("R",'Mapa final'!$A$53),"")</f>
        <v/>
      </c>
      <c r="AE18" s="357"/>
      <c r="AF18" s="357" t="str">
        <f>IF(AND('Mapa final'!$K$59="Alta",'Mapa final'!$O$59="Mayor"),CONCATENATE("R",'Mapa final'!$A$59),"")</f>
        <v/>
      </c>
      <c r="AG18" s="358"/>
      <c r="AH18" s="368" t="str">
        <f>IF(AND('Mapa final'!$K$47="Alta",'Mapa final'!$O$47="Catastrófico"),CONCATENATE("R",'Mapa final'!$A$47),"")</f>
        <v/>
      </c>
      <c r="AI18" s="369"/>
      <c r="AJ18" s="369" t="str">
        <f>IF(AND('Mapa final'!$K$53="Alta",'Mapa final'!$O$53="Catastrófico"),CONCATENATE("R",'Mapa final'!$A$53),"")</f>
        <v/>
      </c>
      <c r="AK18" s="369"/>
      <c r="AL18" s="369" t="str">
        <f>IF(AND('Mapa final'!$K$59="Alta",'Mapa final'!$O$59="Catastrófico"),CONCATENATE("R",'Mapa final'!$A$59),"")</f>
        <v/>
      </c>
      <c r="AM18" s="370"/>
      <c r="AN18" s="79"/>
      <c r="AO18" s="324"/>
      <c r="AP18" s="325"/>
      <c r="AQ18" s="325"/>
      <c r="AR18" s="325"/>
      <c r="AS18" s="325"/>
      <c r="AT18" s="326"/>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row>
    <row r="19" spans="1:80" ht="15" customHeight="1" x14ac:dyDescent="0.25">
      <c r="A19" s="79"/>
      <c r="B19" s="310"/>
      <c r="C19" s="310"/>
      <c r="D19" s="311"/>
      <c r="E19" s="351"/>
      <c r="F19" s="352"/>
      <c r="G19" s="352"/>
      <c r="H19" s="352"/>
      <c r="I19" s="352"/>
      <c r="J19" s="377"/>
      <c r="K19" s="378"/>
      <c r="L19" s="378"/>
      <c r="M19" s="378"/>
      <c r="N19" s="378"/>
      <c r="O19" s="379"/>
      <c r="P19" s="377"/>
      <c r="Q19" s="378"/>
      <c r="R19" s="378"/>
      <c r="S19" s="378"/>
      <c r="T19" s="378"/>
      <c r="U19" s="379"/>
      <c r="V19" s="361"/>
      <c r="W19" s="357"/>
      <c r="X19" s="357"/>
      <c r="Y19" s="357"/>
      <c r="Z19" s="357"/>
      <c r="AA19" s="358"/>
      <c r="AB19" s="361"/>
      <c r="AC19" s="357"/>
      <c r="AD19" s="357"/>
      <c r="AE19" s="357"/>
      <c r="AF19" s="357"/>
      <c r="AG19" s="358"/>
      <c r="AH19" s="368"/>
      <c r="AI19" s="369"/>
      <c r="AJ19" s="369"/>
      <c r="AK19" s="369"/>
      <c r="AL19" s="369"/>
      <c r="AM19" s="370"/>
      <c r="AN19" s="79"/>
      <c r="AO19" s="324"/>
      <c r="AP19" s="325"/>
      <c r="AQ19" s="325"/>
      <c r="AR19" s="325"/>
      <c r="AS19" s="325"/>
      <c r="AT19" s="326"/>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row>
    <row r="20" spans="1:80" ht="15" customHeight="1" x14ac:dyDescent="0.25">
      <c r="A20" s="79"/>
      <c r="B20" s="310"/>
      <c r="C20" s="310"/>
      <c r="D20" s="311"/>
      <c r="E20" s="351"/>
      <c r="F20" s="352"/>
      <c r="G20" s="352"/>
      <c r="H20" s="352"/>
      <c r="I20" s="352"/>
      <c r="J20" s="377" t="str">
        <f>IF(AND('Mapa final'!$K$65="Alta",'Mapa final'!$O$65="Leve"),CONCATENATE("R",'Mapa final'!$A$65),"")</f>
        <v/>
      </c>
      <c r="K20" s="378"/>
      <c r="L20" s="378" t="str">
        <f>IF(AND('Mapa final'!$K$71="Alta",'Mapa final'!$O$71="Leve"),CONCATENATE("R",'Mapa final'!$A$71),"")</f>
        <v/>
      </c>
      <c r="M20" s="378"/>
      <c r="N20" s="378" t="str">
        <f>IF(AND('Mapa final'!$K$77="Alta",'Mapa final'!$O$77="Leve"),CONCATENATE("R",'Mapa final'!$A$77),"")</f>
        <v/>
      </c>
      <c r="O20" s="379"/>
      <c r="P20" s="377" t="str">
        <f>IF(AND('Mapa final'!$K$65="Alta",'Mapa final'!$O$65="Menor"),CONCATENATE("R",'Mapa final'!$A$65),"")</f>
        <v/>
      </c>
      <c r="Q20" s="378"/>
      <c r="R20" s="378" t="str">
        <f>IF(AND('Mapa final'!$K$71="Alta",'Mapa final'!$O$71="Menor"),CONCATENATE("R",'Mapa final'!$A$71),"")</f>
        <v/>
      </c>
      <c r="S20" s="378"/>
      <c r="T20" s="378" t="str">
        <f>IF(AND('Mapa final'!$K$77="Alta",'Mapa final'!$O$77="Menor"),CONCATENATE("R",'Mapa final'!$A$77),"")</f>
        <v/>
      </c>
      <c r="U20" s="379"/>
      <c r="V20" s="361" t="str">
        <f>IF(AND('Mapa final'!$K$65="Alta",'Mapa final'!$O$65="Moderado"),CONCATENATE("R",'Mapa final'!$A$65),"")</f>
        <v/>
      </c>
      <c r="W20" s="357"/>
      <c r="X20" s="357" t="str">
        <f>IF(AND('Mapa final'!$K$71="Alta",'Mapa final'!$O$71="Moderado"),CONCATENATE("R",'Mapa final'!$A$71),"")</f>
        <v/>
      </c>
      <c r="Y20" s="357"/>
      <c r="Z20" s="357" t="str">
        <f>IF(AND('Mapa final'!$K$77="Alta",'Mapa final'!$O$77="Moderado"),CONCATENATE("R",'Mapa final'!$A$77),"")</f>
        <v/>
      </c>
      <c r="AA20" s="358"/>
      <c r="AB20" s="361" t="str">
        <f>IF(AND('Mapa final'!$K$65="Alta",'Mapa final'!$O$65="Mayor"),CONCATENATE("R",'Mapa final'!$A$65),"")</f>
        <v/>
      </c>
      <c r="AC20" s="357"/>
      <c r="AD20" s="357" t="str">
        <f>IF(AND('Mapa final'!$K$71="Alta",'Mapa final'!$O$71="Mayor"),CONCATENATE("R",'Mapa final'!$A$71),"")</f>
        <v/>
      </c>
      <c r="AE20" s="357"/>
      <c r="AF20" s="357" t="str">
        <f>IF(AND('Mapa final'!$K$77="Alta",'Mapa final'!$O$77="Mayor"),CONCATENATE("R",'Mapa final'!$A$77),"")</f>
        <v/>
      </c>
      <c r="AG20" s="358"/>
      <c r="AH20" s="368" t="str">
        <f>IF(AND('Mapa final'!$K$65="Alta",'Mapa final'!$O$65="Catastrófico"),CONCATENATE("R",'Mapa final'!$A$65),"")</f>
        <v/>
      </c>
      <c r="AI20" s="369"/>
      <c r="AJ20" s="369" t="str">
        <f>IF(AND('Mapa final'!$K$71="Alta",'Mapa final'!$O$71="Catastrófico"),CONCATENATE("R",'Mapa final'!$A$71),"")</f>
        <v/>
      </c>
      <c r="AK20" s="369"/>
      <c r="AL20" s="369" t="str">
        <f>IF(AND('Mapa final'!$K$77="Alta",'Mapa final'!$O$77="Catastrófico"),CONCATENATE("R",'Mapa final'!$A$77),"")</f>
        <v/>
      </c>
      <c r="AM20" s="370"/>
      <c r="AN20" s="79"/>
      <c r="AO20" s="324"/>
      <c r="AP20" s="325"/>
      <c r="AQ20" s="325"/>
      <c r="AR20" s="325"/>
      <c r="AS20" s="325"/>
      <c r="AT20" s="326"/>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row>
    <row r="21" spans="1:80" ht="15.75" customHeight="1" thickBot="1" x14ac:dyDescent="0.3">
      <c r="A21" s="79"/>
      <c r="B21" s="310"/>
      <c r="C21" s="310"/>
      <c r="D21" s="311"/>
      <c r="E21" s="354"/>
      <c r="F21" s="355"/>
      <c r="G21" s="355"/>
      <c r="H21" s="355"/>
      <c r="I21" s="355"/>
      <c r="J21" s="380"/>
      <c r="K21" s="381"/>
      <c r="L21" s="381"/>
      <c r="M21" s="381"/>
      <c r="N21" s="381"/>
      <c r="O21" s="382"/>
      <c r="P21" s="380"/>
      <c r="Q21" s="381"/>
      <c r="R21" s="381"/>
      <c r="S21" s="381"/>
      <c r="T21" s="381"/>
      <c r="U21" s="382"/>
      <c r="V21" s="365"/>
      <c r="W21" s="366"/>
      <c r="X21" s="366"/>
      <c r="Y21" s="366"/>
      <c r="Z21" s="366"/>
      <c r="AA21" s="367"/>
      <c r="AB21" s="365"/>
      <c r="AC21" s="366"/>
      <c r="AD21" s="366"/>
      <c r="AE21" s="366"/>
      <c r="AF21" s="366"/>
      <c r="AG21" s="367"/>
      <c r="AH21" s="371"/>
      <c r="AI21" s="372"/>
      <c r="AJ21" s="372"/>
      <c r="AK21" s="372"/>
      <c r="AL21" s="372"/>
      <c r="AM21" s="373"/>
      <c r="AN21" s="79"/>
      <c r="AO21" s="327"/>
      <c r="AP21" s="328"/>
      <c r="AQ21" s="328"/>
      <c r="AR21" s="328"/>
      <c r="AS21" s="328"/>
      <c r="AT21" s="32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row>
    <row r="22" spans="1:80" x14ac:dyDescent="0.25">
      <c r="A22" s="79"/>
      <c r="B22" s="310"/>
      <c r="C22" s="310"/>
      <c r="D22" s="311"/>
      <c r="E22" s="348" t="s">
        <v>109</v>
      </c>
      <c r="F22" s="349"/>
      <c r="G22" s="349"/>
      <c r="H22" s="349"/>
      <c r="I22" s="350"/>
      <c r="J22" s="383" t="str">
        <f>IF(AND('Mapa final'!$K$11="Media",'Mapa final'!$O$11="Leve"),CONCATENATE("R",'Mapa final'!$A$11),"")</f>
        <v/>
      </c>
      <c r="K22" s="384"/>
      <c r="L22" s="384" t="str">
        <f>IF(AND('Mapa final'!$K$17="Media",'Mapa final'!$O$17="Leve"),CONCATENATE("R",'Mapa final'!$A$17),"")</f>
        <v/>
      </c>
      <c r="M22" s="384"/>
      <c r="N22" s="384" t="str">
        <f>IF(AND('Mapa final'!$K$23="Media",'Mapa final'!$O$23="Leve"),CONCATENATE("R",'Mapa final'!$A$23),"")</f>
        <v/>
      </c>
      <c r="O22" s="385"/>
      <c r="P22" s="383" t="str">
        <f>IF(AND('Mapa final'!$K$11="Media",'Mapa final'!$O$11="Menor"),CONCATENATE("R",'Mapa final'!$A$11),"")</f>
        <v/>
      </c>
      <c r="Q22" s="384"/>
      <c r="R22" s="384" t="str">
        <f>IF(AND('Mapa final'!$K$17="Media",'Mapa final'!$O$17="Menor"),CONCATENATE("R",'Mapa final'!$A$17),"")</f>
        <v/>
      </c>
      <c r="S22" s="384"/>
      <c r="T22" s="384" t="str">
        <f>IF(AND('Mapa final'!$K$23="Media",'Mapa final'!$O$23="Menor"),CONCATENATE("R",'Mapa final'!$A$23),"")</f>
        <v/>
      </c>
      <c r="U22" s="385"/>
      <c r="V22" s="383" t="str">
        <f>IF(AND('Mapa final'!$K$11="Media",'Mapa final'!$O$11="Moderado"),CONCATENATE("R",'Mapa final'!$A$11),"")</f>
        <v/>
      </c>
      <c r="W22" s="384"/>
      <c r="X22" s="384" t="str">
        <f>IF(AND('Mapa final'!$K$17="Media",'Mapa final'!$O$17="Moderado"),CONCATENATE("R",'Mapa final'!$A$17),"")</f>
        <v/>
      </c>
      <c r="Y22" s="384"/>
      <c r="Z22" s="384" t="str">
        <f>IF(AND('Mapa final'!$K$23="Media",'Mapa final'!$O$23="Moderado"),CONCATENATE("R",'Mapa final'!$A$23),"")</f>
        <v/>
      </c>
      <c r="AA22" s="385"/>
      <c r="AB22" s="359" t="str">
        <f>IF(AND('Mapa final'!$K$11="Media",'Mapa final'!$O$11="Mayor"),CONCATENATE("R",'Mapa final'!$A$11),"")</f>
        <v/>
      </c>
      <c r="AC22" s="360"/>
      <c r="AD22" s="360" t="str">
        <f>IF(AND('Mapa final'!$K$17="Media",'Mapa final'!$O$17="Mayor"),CONCATENATE("R",'Mapa final'!$A$17),"")</f>
        <v/>
      </c>
      <c r="AE22" s="360"/>
      <c r="AF22" s="360" t="str">
        <f>IF(AND('Mapa final'!$K$23="Media",'Mapa final'!$O$23="Mayor"),CONCATENATE("R",'Mapa final'!$A$23),"")</f>
        <v/>
      </c>
      <c r="AG22" s="362"/>
      <c r="AH22" s="374" t="str">
        <f>IF(AND('Mapa final'!$K$11="Media",'Mapa final'!$O$11="Catastrófico"),CONCATENATE("R",'Mapa final'!$A$11),"")</f>
        <v/>
      </c>
      <c r="AI22" s="375"/>
      <c r="AJ22" s="375" t="str">
        <f>IF(AND('Mapa final'!$K$17="Media",'Mapa final'!$O$17="Catastrófico"),CONCATENATE("R",'Mapa final'!$A$17),"")</f>
        <v/>
      </c>
      <c r="AK22" s="375"/>
      <c r="AL22" s="375" t="str">
        <f>IF(AND('Mapa final'!$K$23="Media",'Mapa final'!$O$23="Catastrófico"),CONCATENATE("R",'Mapa final'!$A$23),"")</f>
        <v/>
      </c>
      <c r="AM22" s="376"/>
      <c r="AN22" s="79"/>
      <c r="AO22" s="330" t="s">
        <v>78</v>
      </c>
      <c r="AP22" s="331"/>
      <c r="AQ22" s="331"/>
      <c r="AR22" s="331"/>
      <c r="AS22" s="331"/>
      <c r="AT22" s="332"/>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row>
    <row r="23" spans="1:80" x14ac:dyDescent="0.25">
      <c r="A23" s="79"/>
      <c r="B23" s="310"/>
      <c r="C23" s="310"/>
      <c r="D23" s="311"/>
      <c r="E23" s="351"/>
      <c r="F23" s="352"/>
      <c r="G23" s="352"/>
      <c r="H23" s="352"/>
      <c r="I23" s="353"/>
      <c r="J23" s="377"/>
      <c r="K23" s="378"/>
      <c r="L23" s="378"/>
      <c r="M23" s="378"/>
      <c r="N23" s="378"/>
      <c r="O23" s="379"/>
      <c r="P23" s="377"/>
      <c r="Q23" s="378"/>
      <c r="R23" s="378"/>
      <c r="S23" s="378"/>
      <c r="T23" s="378"/>
      <c r="U23" s="379"/>
      <c r="V23" s="377"/>
      <c r="W23" s="378"/>
      <c r="X23" s="378"/>
      <c r="Y23" s="378"/>
      <c r="Z23" s="378"/>
      <c r="AA23" s="379"/>
      <c r="AB23" s="361"/>
      <c r="AC23" s="357"/>
      <c r="AD23" s="357"/>
      <c r="AE23" s="357"/>
      <c r="AF23" s="357"/>
      <c r="AG23" s="358"/>
      <c r="AH23" s="368"/>
      <c r="AI23" s="369"/>
      <c r="AJ23" s="369"/>
      <c r="AK23" s="369"/>
      <c r="AL23" s="369"/>
      <c r="AM23" s="370"/>
      <c r="AN23" s="79"/>
      <c r="AO23" s="333"/>
      <c r="AP23" s="334"/>
      <c r="AQ23" s="334"/>
      <c r="AR23" s="334"/>
      <c r="AS23" s="334"/>
      <c r="AT23" s="335"/>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row>
    <row r="24" spans="1:80" x14ac:dyDescent="0.25">
      <c r="A24" s="79"/>
      <c r="B24" s="310"/>
      <c r="C24" s="310"/>
      <c r="D24" s="311"/>
      <c r="E24" s="351"/>
      <c r="F24" s="352"/>
      <c r="G24" s="352"/>
      <c r="H24" s="352"/>
      <c r="I24" s="353"/>
      <c r="J24" s="377" t="str">
        <f>IF(AND('Mapa final'!$K$29="Media",'Mapa final'!$O$29="Leve"),CONCATENATE("R",'Mapa final'!$A$29),"")</f>
        <v/>
      </c>
      <c r="K24" s="378"/>
      <c r="L24" s="378" t="str">
        <f>IF(AND('Mapa final'!$K$35="Media",'Mapa final'!$O$35="Leve"),CONCATENATE("R",'Mapa final'!$A$35),"")</f>
        <v/>
      </c>
      <c r="M24" s="378"/>
      <c r="N24" s="378" t="str">
        <f>IF(AND('Mapa final'!$K$41="Media",'Mapa final'!$O$41="Leve"),CONCATENATE("R",'Mapa final'!$A$41),"")</f>
        <v/>
      </c>
      <c r="O24" s="379"/>
      <c r="P24" s="377" t="str">
        <f>IF(AND('Mapa final'!$K$29="Media",'Mapa final'!$O$29="Menor"),CONCATENATE("R",'Mapa final'!$A$29),"")</f>
        <v/>
      </c>
      <c r="Q24" s="378"/>
      <c r="R24" s="378" t="str">
        <f>IF(AND('Mapa final'!$K$35="Media",'Mapa final'!$O$35="Menor"),CONCATENATE("R",'Mapa final'!$A$35),"")</f>
        <v/>
      </c>
      <c r="S24" s="378"/>
      <c r="T24" s="378" t="str">
        <f>IF(AND('Mapa final'!$K$41="Media",'Mapa final'!$O$41="Menor"),CONCATENATE("R",'Mapa final'!$A$41),"")</f>
        <v/>
      </c>
      <c r="U24" s="379"/>
      <c r="V24" s="377" t="str">
        <f>IF(AND('Mapa final'!$K$29="Media",'Mapa final'!$O$29="Moderado"),CONCATENATE("R",'Mapa final'!$A$29),"")</f>
        <v/>
      </c>
      <c r="W24" s="378"/>
      <c r="X24" s="378" t="str">
        <f>IF(AND('Mapa final'!$K$35="Media",'Mapa final'!$O$35="Moderado"),CONCATENATE("R",'Mapa final'!$A$35),"")</f>
        <v/>
      </c>
      <c r="Y24" s="378"/>
      <c r="Z24" s="378" t="str">
        <f>IF(AND('Mapa final'!$K$41="Media",'Mapa final'!$O$41="Moderado"),CONCATENATE("R",'Mapa final'!$A$41),"")</f>
        <v/>
      </c>
      <c r="AA24" s="379"/>
      <c r="AB24" s="361" t="str">
        <f>IF(AND('Mapa final'!$K$29="Media",'Mapa final'!$O$29="Mayor"),CONCATENATE("R",'Mapa final'!$A$29),"")</f>
        <v/>
      </c>
      <c r="AC24" s="357"/>
      <c r="AD24" s="357" t="str">
        <f>IF(AND('Mapa final'!$K$35="Media",'Mapa final'!$O$35="Mayor"),CONCATENATE("R",'Mapa final'!$A$35),"")</f>
        <v/>
      </c>
      <c r="AE24" s="357"/>
      <c r="AF24" s="357" t="str">
        <f>IF(AND('Mapa final'!$K$41="Media",'Mapa final'!$O$41="Mayor"),CONCATENATE("R",'Mapa final'!$A$41),"")</f>
        <v/>
      </c>
      <c r="AG24" s="358"/>
      <c r="AH24" s="368" t="str">
        <f>IF(AND('Mapa final'!$K$29="Media",'Mapa final'!$O$29="Catastrófico"),CONCATENATE("R",'Mapa final'!$A$29),"")</f>
        <v/>
      </c>
      <c r="AI24" s="369"/>
      <c r="AJ24" s="369" t="str">
        <f>IF(AND('Mapa final'!$K$35="Media",'Mapa final'!$O$35="Catastrófico"),CONCATENATE("R",'Mapa final'!$A$35),"")</f>
        <v/>
      </c>
      <c r="AK24" s="369"/>
      <c r="AL24" s="369" t="str">
        <f>IF(AND('Mapa final'!$K$41="Media",'Mapa final'!$O$41="Catastrófico"),CONCATENATE("R",'Mapa final'!$A$41),"")</f>
        <v/>
      </c>
      <c r="AM24" s="370"/>
      <c r="AN24" s="79"/>
      <c r="AO24" s="333"/>
      <c r="AP24" s="334"/>
      <c r="AQ24" s="334"/>
      <c r="AR24" s="334"/>
      <c r="AS24" s="334"/>
      <c r="AT24" s="335"/>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row>
    <row r="25" spans="1:80" x14ac:dyDescent="0.25">
      <c r="A25" s="79"/>
      <c r="B25" s="310"/>
      <c r="C25" s="310"/>
      <c r="D25" s="311"/>
      <c r="E25" s="351"/>
      <c r="F25" s="352"/>
      <c r="G25" s="352"/>
      <c r="H25" s="352"/>
      <c r="I25" s="353"/>
      <c r="J25" s="377"/>
      <c r="K25" s="378"/>
      <c r="L25" s="378"/>
      <c r="M25" s="378"/>
      <c r="N25" s="378"/>
      <c r="O25" s="379"/>
      <c r="P25" s="377"/>
      <c r="Q25" s="378"/>
      <c r="R25" s="378"/>
      <c r="S25" s="378"/>
      <c r="T25" s="378"/>
      <c r="U25" s="379"/>
      <c r="V25" s="377"/>
      <c r="W25" s="378"/>
      <c r="X25" s="378"/>
      <c r="Y25" s="378"/>
      <c r="Z25" s="378"/>
      <c r="AA25" s="379"/>
      <c r="AB25" s="361"/>
      <c r="AC25" s="357"/>
      <c r="AD25" s="357"/>
      <c r="AE25" s="357"/>
      <c r="AF25" s="357"/>
      <c r="AG25" s="358"/>
      <c r="AH25" s="368"/>
      <c r="AI25" s="369"/>
      <c r="AJ25" s="369"/>
      <c r="AK25" s="369"/>
      <c r="AL25" s="369"/>
      <c r="AM25" s="370"/>
      <c r="AN25" s="79"/>
      <c r="AO25" s="333"/>
      <c r="AP25" s="334"/>
      <c r="AQ25" s="334"/>
      <c r="AR25" s="334"/>
      <c r="AS25" s="334"/>
      <c r="AT25" s="335"/>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row>
    <row r="26" spans="1:80" x14ac:dyDescent="0.25">
      <c r="A26" s="79"/>
      <c r="B26" s="310"/>
      <c r="C26" s="310"/>
      <c r="D26" s="311"/>
      <c r="E26" s="351"/>
      <c r="F26" s="352"/>
      <c r="G26" s="352"/>
      <c r="H26" s="352"/>
      <c r="I26" s="353"/>
      <c r="J26" s="377" t="str">
        <f>IF(AND('Mapa final'!$K$47="Media",'Mapa final'!$O$47="Leve"),CONCATENATE("R",'Mapa final'!$A$47),"")</f>
        <v/>
      </c>
      <c r="K26" s="378"/>
      <c r="L26" s="378" t="str">
        <f>IF(AND('Mapa final'!$K$53="Media",'Mapa final'!$O$53="Leve"),CONCATENATE("R",'Mapa final'!$A$53),"")</f>
        <v/>
      </c>
      <c r="M26" s="378"/>
      <c r="N26" s="378" t="str">
        <f>IF(AND('Mapa final'!$K$59="Media",'Mapa final'!$O$59="Leve"),CONCATENATE("R",'Mapa final'!$A$59),"")</f>
        <v/>
      </c>
      <c r="O26" s="379"/>
      <c r="P26" s="377" t="str">
        <f>IF(AND('Mapa final'!$K$47="Media",'Mapa final'!$O$47="Menor"),CONCATENATE("R",'Mapa final'!$A$47),"")</f>
        <v/>
      </c>
      <c r="Q26" s="378"/>
      <c r="R26" s="378" t="str">
        <f>IF(AND('Mapa final'!$K$53="Media",'Mapa final'!$O$53="Menor"),CONCATENATE("R",'Mapa final'!$A$53),"")</f>
        <v/>
      </c>
      <c r="S26" s="378"/>
      <c r="T26" s="378" t="str">
        <f>IF(AND('Mapa final'!$K$59="Media",'Mapa final'!$O$59="Menor"),CONCATENATE("R",'Mapa final'!$A$59),"")</f>
        <v/>
      </c>
      <c r="U26" s="379"/>
      <c r="V26" s="377" t="str">
        <f>IF(AND('Mapa final'!$K$47="Media",'Mapa final'!$O$47="Moderado"),CONCATENATE("R",'Mapa final'!$A$47),"")</f>
        <v/>
      </c>
      <c r="W26" s="378"/>
      <c r="X26" s="378" t="str">
        <f>IF(AND('Mapa final'!$K$53="Media",'Mapa final'!$O$53="Moderado"),CONCATENATE("R",'Mapa final'!$A$53),"")</f>
        <v/>
      </c>
      <c r="Y26" s="378"/>
      <c r="Z26" s="378" t="str">
        <f>IF(AND('Mapa final'!$K$59="Media",'Mapa final'!$O$59="Moderado"),CONCATENATE("R",'Mapa final'!$A$59),"")</f>
        <v/>
      </c>
      <c r="AA26" s="379"/>
      <c r="AB26" s="361" t="str">
        <f>IF(AND('Mapa final'!$K$47="Media",'Mapa final'!$O$47="Mayor"),CONCATENATE("R",'Mapa final'!$A$47),"")</f>
        <v/>
      </c>
      <c r="AC26" s="357"/>
      <c r="AD26" s="357" t="str">
        <f>IF(AND('Mapa final'!$K$53="Media",'Mapa final'!$O$53="Mayor"),CONCATENATE("R",'Mapa final'!$A$53),"")</f>
        <v/>
      </c>
      <c r="AE26" s="357"/>
      <c r="AF26" s="357" t="str">
        <f>IF(AND('Mapa final'!$K$59="Media",'Mapa final'!$O$59="Mayor"),CONCATENATE("R",'Mapa final'!$A$59),"")</f>
        <v/>
      </c>
      <c r="AG26" s="358"/>
      <c r="AH26" s="368" t="str">
        <f>IF(AND('Mapa final'!$K$47="Media",'Mapa final'!$O$47="Catastrófico"),CONCATENATE("R",'Mapa final'!$A$47),"")</f>
        <v/>
      </c>
      <c r="AI26" s="369"/>
      <c r="AJ26" s="369" t="str">
        <f>IF(AND('Mapa final'!$K$53="Media",'Mapa final'!$O$53="Catastrófico"),CONCATENATE("R",'Mapa final'!$A$53),"")</f>
        <v/>
      </c>
      <c r="AK26" s="369"/>
      <c r="AL26" s="369" t="str">
        <f>IF(AND('Mapa final'!$K$59="Media",'Mapa final'!$O$59="Catastrófico"),CONCATENATE("R",'Mapa final'!$A$59),"")</f>
        <v/>
      </c>
      <c r="AM26" s="370"/>
      <c r="AN26" s="79"/>
      <c r="AO26" s="333"/>
      <c r="AP26" s="334"/>
      <c r="AQ26" s="334"/>
      <c r="AR26" s="334"/>
      <c r="AS26" s="334"/>
      <c r="AT26" s="335"/>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row>
    <row r="27" spans="1:80" x14ac:dyDescent="0.25">
      <c r="A27" s="79"/>
      <c r="B27" s="310"/>
      <c r="C27" s="310"/>
      <c r="D27" s="311"/>
      <c r="E27" s="351"/>
      <c r="F27" s="352"/>
      <c r="G27" s="352"/>
      <c r="H27" s="352"/>
      <c r="I27" s="353"/>
      <c r="J27" s="377"/>
      <c r="K27" s="378"/>
      <c r="L27" s="378"/>
      <c r="M27" s="378"/>
      <c r="N27" s="378"/>
      <c r="O27" s="379"/>
      <c r="P27" s="377"/>
      <c r="Q27" s="378"/>
      <c r="R27" s="378"/>
      <c r="S27" s="378"/>
      <c r="T27" s="378"/>
      <c r="U27" s="379"/>
      <c r="V27" s="377"/>
      <c r="W27" s="378"/>
      <c r="X27" s="378"/>
      <c r="Y27" s="378"/>
      <c r="Z27" s="378"/>
      <c r="AA27" s="379"/>
      <c r="AB27" s="361"/>
      <c r="AC27" s="357"/>
      <c r="AD27" s="357"/>
      <c r="AE27" s="357"/>
      <c r="AF27" s="357"/>
      <c r="AG27" s="358"/>
      <c r="AH27" s="368"/>
      <c r="AI27" s="369"/>
      <c r="AJ27" s="369"/>
      <c r="AK27" s="369"/>
      <c r="AL27" s="369"/>
      <c r="AM27" s="370"/>
      <c r="AN27" s="79"/>
      <c r="AO27" s="333"/>
      <c r="AP27" s="334"/>
      <c r="AQ27" s="334"/>
      <c r="AR27" s="334"/>
      <c r="AS27" s="334"/>
      <c r="AT27" s="335"/>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row>
    <row r="28" spans="1:80" x14ac:dyDescent="0.25">
      <c r="A28" s="79"/>
      <c r="B28" s="310"/>
      <c r="C28" s="310"/>
      <c r="D28" s="311"/>
      <c r="E28" s="351"/>
      <c r="F28" s="352"/>
      <c r="G28" s="352"/>
      <c r="H28" s="352"/>
      <c r="I28" s="353"/>
      <c r="J28" s="377" t="str">
        <f>IF(AND('Mapa final'!$K$65="Media",'Mapa final'!$O$65="Leve"),CONCATENATE("R",'Mapa final'!$A$65),"")</f>
        <v/>
      </c>
      <c r="K28" s="378"/>
      <c r="L28" s="378" t="str">
        <f>IF(AND('Mapa final'!$K$71="Media",'Mapa final'!$O$71="Leve"),CONCATENATE("R",'Mapa final'!$A$71),"")</f>
        <v/>
      </c>
      <c r="M28" s="378"/>
      <c r="N28" s="378" t="str">
        <f>IF(AND('Mapa final'!$K$77="Media",'Mapa final'!$O$77="Leve"),CONCATENATE("R",'Mapa final'!$A$77),"")</f>
        <v/>
      </c>
      <c r="O28" s="379"/>
      <c r="P28" s="377" t="str">
        <f>IF(AND('Mapa final'!$K$65="Media",'Mapa final'!$O$65="Menor"),CONCATENATE("R",'Mapa final'!$A$65),"")</f>
        <v/>
      </c>
      <c r="Q28" s="378"/>
      <c r="R28" s="378" t="str">
        <f>IF(AND('Mapa final'!$K$71="Media",'Mapa final'!$O$71="Menor"),CONCATENATE("R",'Mapa final'!$A$71),"")</f>
        <v/>
      </c>
      <c r="S28" s="378"/>
      <c r="T28" s="378" t="str">
        <f>IF(AND('Mapa final'!$K$77="Media",'Mapa final'!$O$77="Menor"),CONCATENATE("R",'Mapa final'!$A$77),"")</f>
        <v/>
      </c>
      <c r="U28" s="379"/>
      <c r="V28" s="377" t="str">
        <f>IF(AND('Mapa final'!$K$65="Media",'Mapa final'!$O$65="Moderado"),CONCATENATE("R",'Mapa final'!$A$65),"")</f>
        <v/>
      </c>
      <c r="W28" s="378"/>
      <c r="X28" s="378" t="str">
        <f>IF(AND('Mapa final'!$K$71="Media",'Mapa final'!$O$71="Moderado"),CONCATENATE("R",'Mapa final'!$A$71),"")</f>
        <v/>
      </c>
      <c r="Y28" s="378"/>
      <c r="Z28" s="378" t="str">
        <f>IF(AND('Mapa final'!$K$77="Media",'Mapa final'!$O$77="Moderado"),CONCATENATE("R",'Mapa final'!$A$77),"")</f>
        <v/>
      </c>
      <c r="AA28" s="379"/>
      <c r="AB28" s="361" t="str">
        <f>IF(AND('Mapa final'!$K$65="Media",'Mapa final'!$O$65="Mayor"),CONCATENATE("R",'Mapa final'!$A$65),"")</f>
        <v/>
      </c>
      <c r="AC28" s="357"/>
      <c r="AD28" s="357" t="str">
        <f>IF(AND('Mapa final'!$K$71="Media",'Mapa final'!$O$71="Mayor"),CONCATENATE("R",'Mapa final'!$A$71),"")</f>
        <v/>
      </c>
      <c r="AE28" s="357"/>
      <c r="AF28" s="357" t="str">
        <f>IF(AND('Mapa final'!$K$77="Media",'Mapa final'!$O$77="Mayor"),CONCATENATE("R",'Mapa final'!$A$77),"")</f>
        <v/>
      </c>
      <c r="AG28" s="358"/>
      <c r="AH28" s="368" t="str">
        <f>IF(AND('Mapa final'!$K$65="Media",'Mapa final'!$O$65="Catastrófico"),CONCATENATE("R",'Mapa final'!$A$65),"")</f>
        <v/>
      </c>
      <c r="AI28" s="369"/>
      <c r="AJ28" s="369" t="str">
        <f>IF(AND('Mapa final'!$K$71="Media",'Mapa final'!$O$71="Catastrófico"),CONCATENATE("R",'Mapa final'!$A$71),"")</f>
        <v/>
      </c>
      <c r="AK28" s="369"/>
      <c r="AL28" s="369" t="str">
        <f>IF(AND('Mapa final'!$K$77="Media",'Mapa final'!$O$77="Catastrófico"),CONCATENATE("R",'Mapa final'!$A$77),"")</f>
        <v/>
      </c>
      <c r="AM28" s="370"/>
      <c r="AN28" s="79"/>
      <c r="AO28" s="333"/>
      <c r="AP28" s="334"/>
      <c r="AQ28" s="334"/>
      <c r="AR28" s="334"/>
      <c r="AS28" s="334"/>
      <c r="AT28" s="335"/>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c r="CB28" s="79"/>
    </row>
    <row r="29" spans="1:80" ht="15.75" thickBot="1" x14ac:dyDescent="0.3">
      <c r="A29" s="79"/>
      <c r="B29" s="310"/>
      <c r="C29" s="310"/>
      <c r="D29" s="311"/>
      <c r="E29" s="354"/>
      <c r="F29" s="355"/>
      <c r="G29" s="355"/>
      <c r="H29" s="355"/>
      <c r="I29" s="356"/>
      <c r="J29" s="377"/>
      <c r="K29" s="378"/>
      <c r="L29" s="378"/>
      <c r="M29" s="378"/>
      <c r="N29" s="378"/>
      <c r="O29" s="379"/>
      <c r="P29" s="380"/>
      <c r="Q29" s="381"/>
      <c r="R29" s="381"/>
      <c r="S29" s="381"/>
      <c r="T29" s="381"/>
      <c r="U29" s="382"/>
      <c r="V29" s="380"/>
      <c r="W29" s="381"/>
      <c r="X29" s="381"/>
      <c r="Y29" s="381"/>
      <c r="Z29" s="381"/>
      <c r="AA29" s="382"/>
      <c r="AB29" s="365"/>
      <c r="AC29" s="366"/>
      <c r="AD29" s="366"/>
      <c r="AE29" s="366"/>
      <c r="AF29" s="366"/>
      <c r="AG29" s="367"/>
      <c r="AH29" s="371"/>
      <c r="AI29" s="372"/>
      <c r="AJ29" s="372"/>
      <c r="AK29" s="372"/>
      <c r="AL29" s="372"/>
      <c r="AM29" s="373"/>
      <c r="AN29" s="79"/>
      <c r="AO29" s="336"/>
      <c r="AP29" s="337"/>
      <c r="AQ29" s="337"/>
      <c r="AR29" s="337"/>
      <c r="AS29" s="337"/>
      <c r="AT29" s="338"/>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c r="BY29" s="79"/>
      <c r="BZ29" s="79"/>
      <c r="CA29" s="79"/>
      <c r="CB29" s="79"/>
    </row>
    <row r="30" spans="1:80" x14ac:dyDescent="0.25">
      <c r="A30" s="79"/>
      <c r="B30" s="310"/>
      <c r="C30" s="310"/>
      <c r="D30" s="311"/>
      <c r="E30" s="348" t="s">
        <v>106</v>
      </c>
      <c r="F30" s="349"/>
      <c r="G30" s="349"/>
      <c r="H30" s="349"/>
      <c r="I30" s="349"/>
      <c r="J30" s="392" t="str">
        <f>IF(AND('Mapa final'!$K$11="Baja",'Mapa final'!$O$11="Leve"),CONCATENATE("R",'Mapa final'!$A$11),"")</f>
        <v/>
      </c>
      <c r="K30" s="393"/>
      <c r="L30" s="393" t="str">
        <f>IF(AND('Mapa final'!$K$17="Baja",'Mapa final'!$O$17="Leve"),CONCATENATE("R",'Mapa final'!$A$17),"")</f>
        <v/>
      </c>
      <c r="M30" s="393"/>
      <c r="N30" s="393" t="str">
        <f>IF(AND('Mapa final'!$K$23="Baja",'Mapa final'!$O$23="Leve"),CONCATENATE("R",'Mapa final'!$A$23),"")</f>
        <v/>
      </c>
      <c r="O30" s="394"/>
      <c r="P30" s="384" t="str">
        <f>IF(AND('Mapa final'!$K$11="Baja",'Mapa final'!$O$11="Menor"),CONCATENATE("R",'Mapa final'!$A$11),"")</f>
        <v/>
      </c>
      <c r="Q30" s="384"/>
      <c r="R30" s="384" t="str">
        <f>IF(AND('Mapa final'!$K$17="Baja",'Mapa final'!$O$17="Menor"),CONCATENATE("R",'Mapa final'!$A$17),"")</f>
        <v/>
      </c>
      <c r="S30" s="384"/>
      <c r="T30" s="384" t="str">
        <f>IF(AND('Mapa final'!$K$23="Baja",'Mapa final'!$O$23="Menor"),CONCATENATE("R",'Mapa final'!$A$23),"")</f>
        <v/>
      </c>
      <c r="U30" s="385"/>
      <c r="V30" s="383" t="str">
        <f>IF(AND('Mapa final'!$K$11="Baja",'Mapa final'!$O$11="Moderado"),CONCATENATE("R",'Mapa final'!$A$11),"")</f>
        <v/>
      </c>
      <c r="W30" s="384"/>
      <c r="X30" s="384" t="str">
        <f>IF(AND('Mapa final'!$K$17="Baja",'Mapa final'!$O$17="Moderado"),CONCATENATE("R",'Mapa final'!$A$17),"")</f>
        <v>R2</v>
      </c>
      <c r="Y30" s="384"/>
      <c r="Z30" s="384" t="str">
        <f>IF(AND('Mapa final'!$K$23="Baja",'Mapa final'!$O$23="Moderado"),CONCATENATE("R",'Mapa final'!$A$23),"")</f>
        <v/>
      </c>
      <c r="AA30" s="385"/>
      <c r="AB30" s="359" t="str">
        <f>IF(AND('Mapa final'!$K$11="Baja",'Mapa final'!$O$11="Mayor"),CONCATENATE("R",'Mapa final'!$A$11),"")</f>
        <v/>
      </c>
      <c r="AC30" s="360"/>
      <c r="AD30" s="360" t="str">
        <f>IF(AND('Mapa final'!$K$17="Baja",'Mapa final'!$O$17="Mayor"),CONCATENATE("R",'Mapa final'!$A$17),"")</f>
        <v/>
      </c>
      <c r="AE30" s="360"/>
      <c r="AF30" s="360" t="str">
        <f>IF(AND('Mapa final'!$K$23="Baja",'Mapa final'!$O$23="Mayor"),CONCATENATE("R",'Mapa final'!$A$23),"")</f>
        <v/>
      </c>
      <c r="AG30" s="362"/>
      <c r="AH30" s="374" t="str">
        <f>IF(AND('Mapa final'!$K$11="Baja",'Mapa final'!$O$11="Catastrófico"),CONCATENATE("R",'Mapa final'!$A$11),"")</f>
        <v/>
      </c>
      <c r="AI30" s="375"/>
      <c r="AJ30" s="375" t="str">
        <f>IF(AND('Mapa final'!$K$17="Baja",'Mapa final'!$O$17="Catastrófico"),CONCATENATE("R",'Mapa final'!$A$17),"")</f>
        <v/>
      </c>
      <c r="AK30" s="375"/>
      <c r="AL30" s="375" t="str">
        <f>IF(AND('Mapa final'!$K$23="Baja",'Mapa final'!$O$23="Catastrófico"),CONCATENATE("R",'Mapa final'!$A$23),"")</f>
        <v/>
      </c>
      <c r="AM30" s="376"/>
      <c r="AN30" s="79"/>
      <c r="AO30" s="339" t="s">
        <v>79</v>
      </c>
      <c r="AP30" s="340"/>
      <c r="AQ30" s="340"/>
      <c r="AR30" s="340"/>
      <c r="AS30" s="340"/>
      <c r="AT30" s="341"/>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row>
    <row r="31" spans="1:80" x14ac:dyDescent="0.25">
      <c r="A31" s="79"/>
      <c r="B31" s="310"/>
      <c r="C31" s="310"/>
      <c r="D31" s="311"/>
      <c r="E31" s="351"/>
      <c r="F31" s="352"/>
      <c r="G31" s="352"/>
      <c r="H31" s="352"/>
      <c r="I31" s="352"/>
      <c r="J31" s="388"/>
      <c r="K31" s="386"/>
      <c r="L31" s="386"/>
      <c r="M31" s="386"/>
      <c r="N31" s="386"/>
      <c r="O31" s="387"/>
      <c r="P31" s="378"/>
      <c r="Q31" s="378"/>
      <c r="R31" s="378"/>
      <c r="S31" s="378"/>
      <c r="T31" s="378"/>
      <c r="U31" s="379"/>
      <c r="V31" s="377"/>
      <c r="W31" s="378"/>
      <c r="X31" s="378"/>
      <c r="Y31" s="378"/>
      <c r="Z31" s="378"/>
      <c r="AA31" s="379"/>
      <c r="AB31" s="361"/>
      <c r="AC31" s="357"/>
      <c r="AD31" s="357"/>
      <c r="AE31" s="357"/>
      <c r="AF31" s="357"/>
      <c r="AG31" s="358"/>
      <c r="AH31" s="368"/>
      <c r="AI31" s="369"/>
      <c r="AJ31" s="369"/>
      <c r="AK31" s="369"/>
      <c r="AL31" s="369"/>
      <c r="AM31" s="370"/>
      <c r="AN31" s="79"/>
      <c r="AO31" s="342"/>
      <c r="AP31" s="343"/>
      <c r="AQ31" s="343"/>
      <c r="AR31" s="343"/>
      <c r="AS31" s="343"/>
      <c r="AT31" s="344"/>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row>
    <row r="32" spans="1:80" x14ac:dyDescent="0.25">
      <c r="A32" s="79"/>
      <c r="B32" s="310"/>
      <c r="C32" s="310"/>
      <c r="D32" s="311"/>
      <c r="E32" s="351"/>
      <c r="F32" s="352"/>
      <c r="G32" s="352"/>
      <c r="H32" s="352"/>
      <c r="I32" s="352"/>
      <c r="J32" s="388" t="str">
        <f>IF(AND('Mapa final'!$K$29="Baja",'Mapa final'!$O$29="Leve"),CONCATENATE("R",'Mapa final'!$A$29),"")</f>
        <v/>
      </c>
      <c r="K32" s="386"/>
      <c r="L32" s="386" t="str">
        <f>IF(AND('Mapa final'!$K$35="Baja",'Mapa final'!$O$35="Leve"),CONCATENATE("R",'Mapa final'!$A$35),"")</f>
        <v/>
      </c>
      <c r="M32" s="386"/>
      <c r="N32" s="386" t="str">
        <f>IF(AND('Mapa final'!$K$41="Baja",'Mapa final'!$O$41="Leve"),CONCATENATE("R",'Mapa final'!$A$41),"")</f>
        <v/>
      </c>
      <c r="O32" s="387"/>
      <c r="P32" s="378" t="str">
        <f>IF(AND('Mapa final'!$K$29="Baja",'Mapa final'!$O$29="Menor"),CONCATENATE("R",'Mapa final'!$A$29),"")</f>
        <v/>
      </c>
      <c r="Q32" s="378"/>
      <c r="R32" s="378" t="str">
        <f>IF(AND('Mapa final'!$K$35="Baja",'Mapa final'!$O$35="Menor"),CONCATENATE("R",'Mapa final'!$A$35),"")</f>
        <v/>
      </c>
      <c r="S32" s="378"/>
      <c r="T32" s="378" t="str">
        <f>IF(AND('Mapa final'!$K$41="Baja",'Mapa final'!$O$41="Menor"),CONCATENATE("R",'Mapa final'!$A$41),"")</f>
        <v/>
      </c>
      <c r="U32" s="379"/>
      <c r="V32" s="377" t="str">
        <f>IF(AND('Mapa final'!$K$29="Baja",'Mapa final'!$O$29="Moderado"),CONCATENATE("R",'Mapa final'!$A$29),"")</f>
        <v/>
      </c>
      <c r="W32" s="378"/>
      <c r="X32" s="378" t="str">
        <f>IF(AND('Mapa final'!$K$35="Baja",'Mapa final'!$O$35="Moderado"),CONCATENATE("R",'Mapa final'!$A$35),"")</f>
        <v/>
      </c>
      <c r="Y32" s="378"/>
      <c r="Z32" s="378" t="str">
        <f>IF(AND('Mapa final'!$K$41="Baja",'Mapa final'!$O$41="Moderado"),CONCATENATE("R",'Mapa final'!$A$41),"")</f>
        <v/>
      </c>
      <c r="AA32" s="379"/>
      <c r="AB32" s="361" t="str">
        <f>IF(AND('Mapa final'!$K$29="Baja",'Mapa final'!$O$29="Mayor"),CONCATENATE("R",'Mapa final'!$A$29),"")</f>
        <v/>
      </c>
      <c r="AC32" s="357"/>
      <c r="AD32" s="357" t="str">
        <f>IF(AND('Mapa final'!$K$35="Baja",'Mapa final'!$O$35="Mayor"),CONCATENATE("R",'Mapa final'!$A$35),"")</f>
        <v/>
      </c>
      <c r="AE32" s="357"/>
      <c r="AF32" s="357" t="str">
        <f>IF(AND('Mapa final'!$K$41="Baja",'Mapa final'!$O$41="Mayor"),CONCATENATE("R",'Mapa final'!$A$41),"")</f>
        <v/>
      </c>
      <c r="AG32" s="358"/>
      <c r="AH32" s="368" t="str">
        <f>IF(AND('Mapa final'!$K$29="Baja",'Mapa final'!$O$29="Catastrófico"),CONCATENATE("R",'Mapa final'!$A$29),"")</f>
        <v/>
      </c>
      <c r="AI32" s="369"/>
      <c r="AJ32" s="369" t="str">
        <f>IF(AND('Mapa final'!$K$35="Baja",'Mapa final'!$O$35="Catastrófico"),CONCATENATE("R",'Mapa final'!$A$35),"")</f>
        <v/>
      </c>
      <c r="AK32" s="369"/>
      <c r="AL32" s="369" t="str">
        <f>IF(AND('Mapa final'!$K$41="Baja",'Mapa final'!$O$41="Catastrófico"),CONCATENATE("R",'Mapa final'!$A$41),"")</f>
        <v/>
      </c>
      <c r="AM32" s="370"/>
      <c r="AN32" s="79"/>
      <c r="AO32" s="342"/>
      <c r="AP32" s="343"/>
      <c r="AQ32" s="343"/>
      <c r="AR32" s="343"/>
      <c r="AS32" s="343"/>
      <c r="AT32" s="344"/>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row>
    <row r="33" spans="1:80" x14ac:dyDescent="0.25">
      <c r="A33" s="79"/>
      <c r="B33" s="310"/>
      <c r="C33" s="310"/>
      <c r="D33" s="311"/>
      <c r="E33" s="351"/>
      <c r="F33" s="352"/>
      <c r="G33" s="352"/>
      <c r="H33" s="352"/>
      <c r="I33" s="352"/>
      <c r="J33" s="388"/>
      <c r="K33" s="386"/>
      <c r="L33" s="386"/>
      <c r="M33" s="386"/>
      <c r="N33" s="386"/>
      <c r="O33" s="387"/>
      <c r="P33" s="378"/>
      <c r="Q33" s="378"/>
      <c r="R33" s="378"/>
      <c r="S33" s="378"/>
      <c r="T33" s="378"/>
      <c r="U33" s="379"/>
      <c r="V33" s="377"/>
      <c r="W33" s="378"/>
      <c r="X33" s="378"/>
      <c r="Y33" s="378"/>
      <c r="Z33" s="378"/>
      <c r="AA33" s="379"/>
      <c r="AB33" s="361"/>
      <c r="AC33" s="357"/>
      <c r="AD33" s="357"/>
      <c r="AE33" s="357"/>
      <c r="AF33" s="357"/>
      <c r="AG33" s="358"/>
      <c r="AH33" s="368"/>
      <c r="AI33" s="369"/>
      <c r="AJ33" s="369"/>
      <c r="AK33" s="369"/>
      <c r="AL33" s="369"/>
      <c r="AM33" s="370"/>
      <c r="AN33" s="79"/>
      <c r="AO33" s="342"/>
      <c r="AP33" s="343"/>
      <c r="AQ33" s="343"/>
      <c r="AR33" s="343"/>
      <c r="AS33" s="343"/>
      <c r="AT33" s="344"/>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row>
    <row r="34" spans="1:80" x14ac:dyDescent="0.25">
      <c r="A34" s="79"/>
      <c r="B34" s="310"/>
      <c r="C34" s="310"/>
      <c r="D34" s="311"/>
      <c r="E34" s="351"/>
      <c r="F34" s="352"/>
      <c r="G34" s="352"/>
      <c r="H34" s="352"/>
      <c r="I34" s="352"/>
      <c r="J34" s="388" t="str">
        <f>IF(AND('Mapa final'!$K$47="Baja",'Mapa final'!$O$47="Leve"),CONCATENATE("R",'Mapa final'!$A$47),"")</f>
        <v/>
      </c>
      <c r="K34" s="386"/>
      <c r="L34" s="386" t="str">
        <f>IF(AND('Mapa final'!$K$53="Baja",'Mapa final'!$O$53="Leve"),CONCATENATE("R",'Mapa final'!$A$53),"")</f>
        <v/>
      </c>
      <c r="M34" s="386"/>
      <c r="N34" s="386" t="str">
        <f>IF(AND('Mapa final'!$K$59="Baja",'Mapa final'!$O$59="Leve"),CONCATENATE("R",'Mapa final'!$A$59),"")</f>
        <v/>
      </c>
      <c r="O34" s="387"/>
      <c r="P34" s="378" t="str">
        <f>IF(AND('Mapa final'!$K$47="Baja",'Mapa final'!$O$47="Menor"),CONCATENATE("R",'Mapa final'!$A$47),"")</f>
        <v/>
      </c>
      <c r="Q34" s="378"/>
      <c r="R34" s="378" t="str">
        <f>IF(AND('Mapa final'!$K$53="Baja",'Mapa final'!$O$53="Menor"),CONCATENATE("R",'Mapa final'!$A$53),"")</f>
        <v/>
      </c>
      <c r="S34" s="378"/>
      <c r="T34" s="378" t="str">
        <f>IF(AND('Mapa final'!$K$59="Baja",'Mapa final'!$O$59="Menor"),CONCATENATE("R",'Mapa final'!$A$59),"")</f>
        <v/>
      </c>
      <c r="U34" s="379"/>
      <c r="V34" s="377" t="str">
        <f>IF(AND('Mapa final'!$K$47="Baja",'Mapa final'!$O$47="Moderado"),CONCATENATE("R",'Mapa final'!$A$47),"")</f>
        <v/>
      </c>
      <c r="W34" s="378"/>
      <c r="X34" s="378" t="str">
        <f>IF(AND('Mapa final'!$K$53="Baja",'Mapa final'!$O$53="Moderado"),CONCATENATE("R",'Mapa final'!$A$53),"")</f>
        <v/>
      </c>
      <c r="Y34" s="378"/>
      <c r="Z34" s="378" t="str">
        <f>IF(AND('Mapa final'!$K$59="Baja",'Mapa final'!$O$59="Moderado"),CONCATENATE("R",'Mapa final'!$A$59),"")</f>
        <v/>
      </c>
      <c r="AA34" s="379"/>
      <c r="AB34" s="361" t="str">
        <f>IF(AND('Mapa final'!$K$47="Baja",'Mapa final'!$O$47="Mayor"),CONCATENATE("R",'Mapa final'!$A$47),"")</f>
        <v/>
      </c>
      <c r="AC34" s="357"/>
      <c r="AD34" s="357" t="str">
        <f>IF(AND('Mapa final'!$K$53="Baja",'Mapa final'!$O$53="Mayor"),CONCATENATE("R",'Mapa final'!$A$53),"")</f>
        <v/>
      </c>
      <c r="AE34" s="357"/>
      <c r="AF34" s="357" t="str">
        <f>IF(AND('Mapa final'!$K$59="Baja",'Mapa final'!$O$59="Mayor"),CONCATENATE("R",'Mapa final'!$A$59),"")</f>
        <v/>
      </c>
      <c r="AG34" s="358"/>
      <c r="AH34" s="368" t="str">
        <f>IF(AND('Mapa final'!$K$47="Baja",'Mapa final'!$O$47="Catastrófico"),CONCATENATE("R",'Mapa final'!$A$47),"")</f>
        <v/>
      </c>
      <c r="AI34" s="369"/>
      <c r="AJ34" s="369" t="str">
        <f>IF(AND('Mapa final'!$K$53="Baja",'Mapa final'!$O$53="Catastrófico"),CONCATENATE("R",'Mapa final'!$A$53),"")</f>
        <v/>
      </c>
      <c r="AK34" s="369"/>
      <c r="AL34" s="369" t="str">
        <f>IF(AND('Mapa final'!$K$59="Baja",'Mapa final'!$O$59="Catastrófico"),CONCATENATE("R",'Mapa final'!$A$59),"")</f>
        <v/>
      </c>
      <c r="AM34" s="370"/>
      <c r="AN34" s="79"/>
      <c r="AO34" s="342"/>
      <c r="AP34" s="343"/>
      <c r="AQ34" s="343"/>
      <c r="AR34" s="343"/>
      <c r="AS34" s="343"/>
      <c r="AT34" s="344"/>
      <c r="AU34" s="79"/>
      <c r="AV34" s="79"/>
      <c r="AW34" s="79"/>
      <c r="AX34" s="79"/>
      <c r="AY34" s="79"/>
      <c r="AZ34" s="79"/>
      <c r="BA34" s="79"/>
      <c r="BB34" s="79"/>
      <c r="BC34" s="79"/>
      <c r="BD34" s="79"/>
      <c r="BE34" s="79"/>
      <c r="BF34" s="79"/>
      <c r="BG34" s="79"/>
      <c r="BH34" s="79"/>
      <c r="BI34" s="79"/>
      <c r="BJ34" s="79"/>
      <c r="BK34" s="79"/>
      <c r="BL34" s="79"/>
      <c r="BM34" s="79"/>
      <c r="BN34" s="79"/>
      <c r="BO34" s="79"/>
      <c r="BP34" s="79"/>
      <c r="BQ34" s="79"/>
      <c r="BR34" s="79"/>
      <c r="BS34" s="79"/>
      <c r="BT34" s="79"/>
      <c r="BU34" s="79"/>
      <c r="BV34" s="79"/>
      <c r="BW34" s="79"/>
      <c r="BX34" s="79"/>
      <c r="BY34" s="79"/>
      <c r="BZ34" s="79"/>
      <c r="CA34" s="79"/>
      <c r="CB34" s="79"/>
    </row>
    <row r="35" spans="1:80" x14ac:dyDescent="0.25">
      <c r="A35" s="79"/>
      <c r="B35" s="310"/>
      <c r="C35" s="310"/>
      <c r="D35" s="311"/>
      <c r="E35" s="351"/>
      <c r="F35" s="352"/>
      <c r="G35" s="352"/>
      <c r="H35" s="352"/>
      <c r="I35" s="352"/>
      <c r="J35" s="388"/>
      <c r="K35" s="386"/>
      <c r="L35" s="386"/>
      <c r="M35" s="386"/>
      <c r="N35" s="386"/>
      <c r="O35" s="387"/>
      <c r="P35" s="378"/>
      <c r="Q35" s="378"/>
      <c r="R35" s="378"/>
      <c r="S35" s="378"/>
      <c r="T35" s="378"/>
      <c r="U35" s="379"/>
      <c r="V35" s="377"/>
      <c r="W35" s="378"/>
      <c r="X35" s="378"/>
      <c r="Y35" s="378"/>
      <c r="Z35" s="378"/>
      <c r="AA35" s="379"/>
      <c r="AB35" s="361"/>
      <c r="AC35" s="357"/>
      <c r="AD35" s="357"/>
      <c r="AE35" s="357"/>
      <c r="AF35" s="357"/>
      <c r="AG35" s="358"/>
      <c r="AH35" s="368"/>
      <c r="AI35" s="369"/>
      <c r="AJ35" s="369"/>
      <c r="AK35" s="369"/>
      <c r="AL35" s="369"/>
      <c r="AM35" s="370"/>
      <c r="AN35" s="79"/>
      <c r="AO35" s="342"/>
      <c r="AP35" s="343"/>
      <c r="AQ35" s="343"/>
      <c r="AR35" s="343"/>
      <c r="AS35" s="343"/>
      <c r="AT35" s="344"/>
      <c r="AU35" s="79"/>
      <c r="AV35" s="79"/>
      <c r="AW35" s="79"/>
      <c r="AX35" s="79"/>
      <c r="AY35" s="79"/>
      <c r="AZ35" s="79"/>
      <c r="BA35" s="79"/>
      <c r="BB35" s="79"/>
      <c r="BC35" s="79"/>
      <c r="BD35" s="79"/>
      <c r="BE35" s="79"/>
      <c r="BF35" s="79"/>
      <c r="BG35" s="79"/>
      <c r="BH35" s="79"/>
      <c r="BI35" s="79"/>
      <c r="BJ35" s="79"/>
      <c r="BK35" s="79"/>
      <c r="BL35" s="79"/>
      <c r="BM35" s="79"/>
      <c r="BN35" s="79"/>
      <c r="BO35" s="79"/>
      <c r="BP35" s="79"/>
      <c r="BQ35" s="79"/>
      <c r="BR35" s="79"/>
      <c r="BS35" s="79"/>
      <c r="BT35" s="79"/>
      <c r="BU35" s="79"/>
      <c r="BV35" s="79"/>
      <c r="BW35" s="79"/>
      <c r="BX35" s="79"/>
      <c r="BY35" s="79"/>
      <c r="BZ35" s="79"/>
      <c r="CA35" s="79"/>
      <c r="CB35" s="79"/>
    </row>
    <row r="36" spans="1:80" x14ac:dyDescent="0.25">
      <c r="A36" s="79"/>
      <c r="B36" s="310"/>
      <c r="C36" s="310"/>
      <c r="D36" s="311"/>
      <c r="E36" s="351"/>
      <c r="F36" s="352"/>
      <c r="G36" s="352"/>
      <c r="H36" s="352"/>
      <c r="I36" s="352"/>
      <c r="J36" s="388" t="str">
        <f>IF(AND('Mapa final'!$K$65="Baja",'Mapa final'!$O$65="Leve"),CONCATENATE("R",'Mapa final'!$A$65),"")</f>
        <v/>
      </c>
      <c r="K36" s="386"/>
      <c r="L36" s="386" t="str">
        <f>IF(AND('Mapa final'!$K$71="Baja",'Mapa final'!$O$71="Leve"),CONCATENATE("R",'Mapa final'!$A$71),"")</f>
        <v/>
      </c>
      <c r="M36" s="386"/>
      <c r="N36" s="386" t="str">
        <f>IF(AND('Mapa final'!$K$77="Baja",'Mapa final'!$O$77="Leve"),CONCATENATE("R",'Mapa final'!$A$77),"")</f>
        <v/>
      </c>
      <c r="O36" s="387"/>
      <c r="P36" s="378" t="str">
        <f>IF(AND('Mapa final'!$K$65="Baja",'Mapa final'!$O$65="Menor"),CONCATENATE("R",'Mapa final'!$A$65),"")</f>
        <v/>
      </c>
      <c r="Q36" s="378"/>
      <c r="R36" s="378" t="str">
        <f>IF(AND('Mapa final'!$K$71="Baja",'Mapa final'!$O$71="Menor"),CONCATENATE("R",'Mapa final'!$A$71),"")</f>
        <v/>
      </c>
      <c r="S36" s="378"/>
      <c r="T36" s="378" t="str">
        <f>IF(AND('Mapa final'!$K$77="Baja",'Mapa final'!$O$77="Menor"),CONCATENATE("R",'Mapa final'!$A$77),"")</f>
        <v/>
      </c>
      <c r="U36" s="379"/>
      <c r="V36" s="377" t="str">
        <f>IF(AND('Mapa final'!$K$65="Baja",'Mapa final'!$O$65="Moderado"),CONCATENATE("R",'Mapa final'!$A$65),"")</f>
        <v/>
      </c>
      <c r="W36" s="378"/>
      <c r="X36" s="378" t="str">
        <f>IF(AND('Mapa final'!$K$71="Baja",'Mapa final'!$O$71="Moderado"),CONCATENATE("R",'Mapa final'!$A$71),"")</f>
        <v/>
      </c>
      <c r="Y36" s="378"/>
      <c r="Z36" s="378" t="str">
        <f>IF(AND('Mapa final'!$K$77="Baja",'Mapa final'!$O$77="Moderado"),CONCATENATE("R",'Mapa final'!$A$77),"")</f>
        <v/>
      </c>
      <c r="AA36" s="379"/>
      <c r="AB36" s="361" t="str">
        <f>IF(AND('Mapa final'!$K$65="Baja",'Mapa final'!$O$65="Mayor"),CONCATENATE("R",'Mapa final'!$A$65),"")</f>
        <v/>
      </c>
      <c r="AC36" s="357"/>
      <c r="AD36" s="357" t="str">
        <f>IF(AND('Mapa final'!$K$71="Baja",'Mapa final'!$O$71="Mayor"),CONCATENATE("R",'Mapa final'!$A$71),"")</f>
        <v/>
      </c>
      <c r="AE36" s="357"/>
      <c r="AF36" s="357" t="str">
        <f>IF(AND('Mapa final'!$K$77="Baja",'Mapa final'!$O$77="Mayor"),CONCATENATE("R",'Mapa final'!$A$77),"")</f>
        <v/>
      </c>
      <c r="AG36" s="358"/>
      <c r="AH36" s="368" t="str">
        <f>IF(AND('Mapa final'!$K$65="Baja",'Mapa final'!$O$65="Catastrófico"),CONCATENATE("R",'Mapa final'!$A$65),"")</f>
        <v/>
      </c>
      <c r="AI36" s="369"/>
      <c r="AJ36" s="369" t="str">
        <f>IF(AND('Mapa final'!$K$71="Baja",'Mapa final'!$O$71="Catastrófico"),CONCATENATE("R",'Mapa final'!$A$71),"")</f>
        <v/>
      </c>
      <c r="AK36" s="369"/>
      <c r="AL36" s="369" t="str">
        <f>IF(AND('Mapa final'!$K$77="Baja",'Mapa final'!$O$77="Catastrófico"),CONCATENATE("R",'Mapa final'!$A$77),"")</f>
        <v/>
      </c>
      <c r="AM36" s="370"/>
      <c r="AN36" s="79"/>
      <c r="AO36" s="342"/>
      <c r="AP36" s="343"/>
      <c r="AQ36" s="343"/>
      <c r="AR36" s="343"/>
      <c r="AS36" s="343"/>
      <c r="AT36" s="344"/>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79"/>
      <c r="BY36" s="79"/>
      <c r="BZ36" s="79"/>
      <c r="CA36" s="79"/>
      <c r="CB36" s="79"/>
    </row>
    <row r="37" spans="1:80" ht="15.75" thickBot="1" x14ac:dyDescent="0.3">
      <c r="A37" s="79"/>
      <c r="B37" s="310"/>
      <c r="C37" s="310"/>
      <c r="D37" s="311"/>
      <c r="E37" s="354"/>
      <c r="F37" s="355"/>
      <c r="G37" s="355"/>
      <c r="H37" s="355"/>
      <c r="I37" s="355"/>
      <c r="J37" s="389"/>
      <c r="K37" s="390"/>
      <c r="L37" s="390"/>
      <c r="M37" s="390"/>
      <c r="N37" s="390"/>
      <c r="O37" s="391"/>
      <c r="P37" s="381"/>
      <c r="Q37" s="381"/>
      <c r="R37" s="381"/>
      <c r="S37" s="381"/>
      <c r="T37" s="381"/>
      <c r="U37" s="382"/>
      <c r="V37" s="380"/>
      <c r="W37" s="381"/>
      <c r="X37" s="381"/>
      <c r="Y37" s="381"/>
      <c r="Z37" s="381"/>
      <c r="AA37" s="382"/>
      <c r="AB37" s="365"/>
      <c r="AC37" s="366"/>
      <c r="AD37" s="366"/>
      <c r="AE37" s="366"/>
      <c r="AF37" s="366"/>
      <c r="AG37" s="367"/>
      <c r="AH37" s="371"/>
      <c r="AI37" s="372"/>
      <c r="AJ37" s="372"/>
      <c r="AK37" s="372"/>
      <c r="AL37" s="372"/>
      <c r="AM37" s="373"/>
      <c r="AN37" s="79"/>
      <c r="AO37" s="345"/>
      <c r="AP37" s="346"/>
      <c r="AQ37" s="346"/>
      <c r="AR37" s="346"/>
      <c r="AS37" s="346"/>
      <c r="AT37" s="347"/>
      <c r="AU37" s="79"/>
      <c r="AV37" s="79"/>
      <c r="AW37" s="79"/>
      <c r="AX37" s="79"/>
      <c r="AY37" s="79"/>
      <c r="AZ37" s="79"/>
      <c r="BA37" s="79"/>
      <c r="BB37" s="79"/>
      <c r="BC37" s="79"/>
      <c r="BD37" s="79"/>
      <c r="BE37" s="79"/>
      <c r="BF37" s="79"/>
      <c r="BG37" s="79"/>
      <c r="BH37" s="79"/>
      <c r="BI37" s="79"/>
      <c r="BJ37" s="79"/>
      <c r="BK37" s="79"/>
      <c r="BL37" s="79"/>
      <c r="BM37" s="79"/>
      <c r="BN37" s="79"/>
      <c r="BO37" s="79"/>
      <c r="BP37" s="79"/>
      <c r="BQ37" s="79"/>
      <c r="BR37" s="79"/>
      <c r="BS37" s="79"/>
      <c r="BT37" s="79"/>
      <c r="BU37" s="79"/>
      <c r="BV37" s="79"/>
      <c r="BW37" s="79"/>
      <c r="BX37" s="79"/>
      <c r="BY37" s="79"/>
      <c r="BZ37" s="79"/>
      <c r="CA37" s="79"/>
      <c r="CB37" s="79"/>
    </row>
    <row r="38" spans="1:80" x14ac:dyDescent="0.25">
      <c r="A38" s="79"/>
      <c r="B38" s="310"/>
      <c r="C38" s="310"/>
      <c r="D38" s="311"/>
      <c r="E38" s="348" t="s">
        <v>105</v>
      </c>
      <c r="F38" s="349"/>
      <c r="G38" s="349"/>
      <c r="H38" s="349"/>
      <c r="I38" s="350"/>
      <c r="J38" s="392" t="str">
        <f>IF(AND('Mapa final'!$K$11="Muy Baja",'Mapa final'!$O$11="Leve"),CONCATENATE("R",'Mapa final'!$A$11),"")</f>
        <v/>
      </c>
      <c r="K38" s="393"/>
      <c r="L38" s="393" t="str">
        <f>IF(AND('Mapa final'!$K$17="Muy Baja",'Mapa final'!$O$17="Leve"),CONCATENATE("R",'Mapa final'!$A$17),"")</f>
        <v/>
      </c>
      <c r="M38" s="393"/>
      <c r="N38" s="393" t="str">
        <f>IF(AND('Mapa final'!$K$23="Muy Baja",'Mapa final'!$O$23="Leve"),CONCATENATE("R",'Mapa final'!$A$23),"")</f>
        <v>R3</v>
      </c>
      <c r="O38" s="394"/>
      <c r="P38" s="392" t="str">
        <f>IF(AND('Mapa final'!$K$11="Muy Baja",'Mapa final'!$O$11="Menor"),CONCATENATE("R",'Mapa final'!$A$11),"")</f>
        <v/>
      </c>
      <c r="Q38" s="393"/>
      <c r="R38" s="393" t="str">
        <f>IF(AND('Mapa final'!$K$17="Muy Baja",'Mapa final'!$O$17="Menor"),CONCATENATE("R",'Mapa final'!$A$17),"")</f>
        <v/>
      </c>
      <c r="S38" s="393"/>
      <c r="T38" s="393" t="str">
        <f>IF(AND('Mapa final'!$K$23="Muy Baja",'Mapa final'!$O$23="Menor"),CONCATENATE("R",'Mapa final'!$A$23),"")</f>
        <v/>
      </c>
      <c r="U38" s="394"/>
      <c r="V38" s="383" t="str">
        <f>IF(AND('Mapa final'!$K$11="Muy Baja",'Mapa final'!$O$11="Moderado"),CONCATENATE("R",'Mapa final'!$A$11),"")</f>
        <v/>
      </c>
      <c r="W38" s="384"/>
      <c r="X38" s="384" t="str">
        <f>IF(AND('Mapa final'!$K$17="Muy Baja",'Mapa final'!$O$17="Moderado"),CONCATENATE("R",'Mapa final'!$A$17),"")</f>
        <v/>
      </c>
      <c r="Y38" s="384"/>
      <c r="Z38" s="384" t="str">
        <f>IF(AND('Mapa final'!$K$23="Muy Baja",'Mapa final'!$O$23="Moderado"),CONCATENATE("R",'Mapa final'!$A$23),"")</f>
        <v/>
      </c>
      <c r="AA38" s="385"/>
      <c r="AB38" s="359" t="str">
        <f>IF(AND('Mapa final'!$K$11="Muy Baja",'Mapa final'!$O$11="Mayor"),CONCATENATE("R",'Mapa final'!$A$11),"")</f>
        <v/>
      </c>
      <c r="AC38" s="360"/>
      <c r="AD38" s="360" t="str">
        <f>IF(AND('Mapa final'!$K$17="Muy Baja",'Mapa final'!$O$17="Mayor"),CONCATENATE("R",'Mapa final'!$A$17),"")</f>
        <v/>
      </c>
      <c r="AE38" s="360"/>
      <c r="AF38" s="360" t="str">
        <f>IF(AND('Mapa final'!$K$23="Muy Baja",'Mapa final'!$O$23="Mayor"),CONCATENATE("R",'Mapa final'!$A$23),"")</f>
        <v/>
      </c>
      <c r="AG38" s="362"/>
      <c r="AH38" s="374" t="str">
        <f>IF(AND('Mapa final'!$K$11="Muy Baja",'Mapa final'!$O$11="Catastrófico"),CONCATENATE("R",'Mapa final'!$A$11),"")</f>
        <v/>
      </c>
      <c r="AI38" s="375"/>
      <c r="AJ38" s="375" t="str">
        <f>IF(AND('Mapa final'!$K$17="Muy Baja",'Mapa final'!$O$17="Catastrófico"),CONCATENATE("R",'Mapa final'!$A$17),"")</f>
        <v/>
      </c>
      <c r="AK38" s="375"/>
      <c r="AL38" s="375" t="str">
        <f>IF(AND('Mapa final'!$K$23="Muy Baja",'Mapa final'!$O$23="Catastrófico"),CONCATENATE("R",'Mapa final'!$A$23),"")</f>
        <v/>
      </c>
      <c r="AM38" s="376"/>
      <c r="AN38" s="79"/>
      <c r="AO38" s="79"/>
      <c r="AP38" s="79"/>
      <c r="AQ38" s="79"/>
      <c r="AR38" s="79"/>
      <c r="AS38" s="79"/>
      <c r="AT38" s="79"/>
      <c r="AU38" s="79"/>
      <c r="AV38" s="79"/>
      <c r="AW38" s="79"/>
      <c r="AX38" s="79"/>
      <c r="AY38" s="79"/>
      <c r="AZ38" s="79"/>
      <c r="BA38" s="79"/>
      <c r="BB38" s="79"/>
      <c r="BC38" s="79"/>
      <c r="BD38" s="79"/>
      <c r="BE38" s="79"/>
      <c r="BF38" s="79"/>
      <c r="BG38" s="79"/>
      <c r="BH38" s="79"/>
      <c r="BI38" s="79"/>
      <c r="BJ38" s="79"/>
      <c r="BK38" s="79"/>
      <c r="BL38" s="79"/>
      <c r="BM38" s="79"/>
      <c r="BN38" s="79"/>
      <c r="BO38" s="79"/>
      <c r="BP38" s="79"/>
      <c r="BQ38" s="79"/>
      <c r="BR38" s="79"/>
      <c r="BS38" s="79"/>
      <c r="BT38" s="79"/>
      <c r="BU38" s="79"/>
      <c r="BV38" s="79"/>
      <c r="BW38" s="79"/>
      <c r="BX38" s="79"/>
      <c r="BY38" s="79"/>
      <c r="BZ38" s="79"/>
      <c r="CA38" s="79"/>
      <c r="CB38" s="79"/>
    </row>
    <row r="39" spans="1:80" x14ac:dyDescent="0.25">
      <c r="A39" s="79"/>
      <c r="B39" s="310"/>
      <c r="C39" s="310"/>
      <c r="D39" s="311"/>
      <c r="E39" s="351"/>
      <c r="F39" s="352"/>
      <c r="G39" s="352"/>
      <c r="H39" s="352"/>
      <c r="I39" s="353"/>
      <c r="J39" s="388"/>
      <c r="K39" s="386"/>
      <c r="L39" s="386"/>
      <c r="M39" s="386"/>
      <c r="N39" s="386"/>
      <c r="O39" s="387"/>
      <c r="P39" s="388"/>
      <c r="Q39" s="386"/>
      <c r="R39" s="386"/>
      <c r="S39" s="386"/>
      <c r="T39" s="386"/>
      <c r="U39" s="387"/>
      <c r="V39" s="377"/>
      <c r="W39" s="378"/>
      <c r="X39" s="378"/>
      <c r="Y39" s="378"/>
      <c r="Z39" s="378"/>
      <c r="AA39" s="379"/>
      <c r="AB39" s="361"/>
      <c r="AC39" s="357"/>
      <c r="AD39" s="357"/>
      <c r="AE39" s="357"/>
      <c r="AF39" s="357"/>
      <c r="AG39" s="358"/>
      <c r="AH39" s="368"/>
      <c r="AI39" s="369"/>
      <c r="AJ39" s="369"/>
      <c r="AK39" s="369"/>
      <c r="AL39" s="369"/>
      <c r="AM39" s="370"/>
      <c r="AN39" s="79"/>
      <c r="AO39" s="79"/>
      <c r="AP39" s="79"/>
      <c r="AQ39" s="79"/>
      <c r="AR39" s="79"/>
      <c r="AS39" s="79"/>
      <c r="AT39" s="79"/>
      <c r="AU39" s="79"/>
      <c r="AV39" s="79"/>
      <c r="AW39" s="79"/>
      <c r="AX39" s="79"/>
      <c r="AY39" s="79"/>
      <c r="AZ39" s="79"/>
      <c r="BA39" s="79"/>
      <c r="BB39" s="79"/>
      <c r="BC39" s="79"/>
      <c r="BD39" s="79"/>
      <c r="BE39" s="79"/>
      <c r="BF39" s="79"/>
      <c r="BG39" s="79"/>
      <c r="BH39" s="79"/>
      <c r="BI39" s="79"/>
      <c r="BJ39" s="79"/>
      <c r="BK39" s="79"/>
      <c r="BL39" s="79"/>
      <c r="BM39" s="79"/>
      <c r="BN39" s="79"/>
      <c r="BO39" s="79"/>
      <c r="BP39" s="79"/>
      <c r="BQ39" s="79"/>
      <c r="BR39" s="79"/>
      <c r="BS39" s="79"/>
      <c r="BT39" s="79"/>
      <c r="BU39" s="79"/>
      <c r="BV39" s="79"/>
      <c r="BW39" s="79"/>
      <c r="BX39" s="79"/>
      <c r="BY39" s="79"/>
      <c r="BZ39" s="79"/>
      <c r="CA39" s="79"/>
      <c r="CB39" s="79"/>
    </row>
    <row r="40" spans="1:80" x14ac:dyDescent="0.25">
      <c r="A40" s="79"/>
      <c r="B40" s="310"/>
      <c r="C40" s="310"/>
      <c r="D40" s="311"/>
      <c r="E40" s="351"/>
      <c r="F40" s="352"/>
      <c r="G40" s="352"/>
      <c r="H40" s="352"/>
      <c r="I40" s="353"/>
      <c r="J40" s="388" t="str">
        <f>IF(AND('Mapa final'!$K$29="Muy Baja",'Mapa final'!$O$29="Leve"),CONCATENATE("R",'Mapa final'!$A$29),"")</f>
        <v/>
      </c>
      <c r="K40" s="386"/>
      <c r="L40" s="386" t="str">
        <f>IF(AND('Mapa final'!$K$35="Muy Baja",'Mapa final'!$O$35="Leve"),CONCATENATE("R",'Mapa final'!$A$35),"")</f>
        <v/>
      </c>
      <c r="M40" s="386"/>
      <c r="N40" s="386" t="str">
        <f>IF(AND('Mapa final'!$K$41="Muy Baja",'Mapa final'!$O$41="Leve"),CONCATENATE("R",'Mapa final'!$A$41),"")</f>
        <v/>
      </c>
      <c r="O40" s="387"/>
      <c r="P40" s="388" t="str">
        <f>IF(AND('Mapa final'!$K$29="Muy Baja",'Mapa final'!$O$29="Menor"),CONCATENATE("R",'Mapa final'!$A$29),"")</f>
        <v/>
      </c>
      <c r="Q40" s="386"/>
      <c r="R40" s="386" t="str">
        <f>IF(AND('Mapa final'!$K$35="Muy Baja",'Mapa final'!$O$35="Menor"),CONCATENATE("R",'Mapa final'!$A$35),"")</f>
        <v/>
      </c>
      <c r="S40" s="386"/>
      <c r="T40" s="386" t="str">
        <f>IF(AND('Mapa final'!$K$41="Muy Baja",'Mapa final'!$O$41="Menor"),CONCATENATE("R",'Mapa final'!$A$41),"")</f>
        <v/>
      </c>
      <c r="U40" s="387"/>
      <c r="V40" s="377" t="str">
        <f>IF(AND('Mapa final'!$K$29="Muy Baja",'Mapa final'!$O$29="Moderado"),CONCATENATE("R",'Mapa final'!$A$29),"")</f>
        <v/>
      </c>
      <c r="W40" s="378"/>
      <c r="X40" s="378" t="str">
        <f>IF(AND('Mapa final'!$K$35="Muy Baja",'Mapa final'!$O$35="Moderado"),CONCATENATE("R",'Mapa final'!$A$35),"")</f>
        <v/>
      </c>
      <c r="Y40" s="378"/>
      <c r="Z40" s="378" t="str">
        <f>IF(AND('Mapa final'!$K$41="Muy Baja",'Mapa final'!$O$41="Moderado"),CONCATENATE("R",'Mapa final'!$A$41),"")</f>
        <v/>
      </c>
      <c r="AA40" s="379"/>
      <c r="AB40" s="361" t="str">
        <f>IF(AND('Mapa final'!$K$29="Muy Baja",'Mapa final'!$O$29="Mayor"),CONCATENATE("R",'Mapa final'!$A$29),"")</f>
        <v/>
      </c>
      <c r="AC40" s="357"/>
      <c r="AD40" s="357" t="str">
        <f>IF(AND('Mapa final'!$K$35="Muy Baja",'Mapa final'!$O$35="Mayor"),CONCATENATE("R",'Mapa final'!$A$35),"")</f>
        <v/>
      </c>
      <c r="AE40" s="357"/>
      <c r="AF40" s="357" t="str">
        <f>IF(AND('Mapa final'!$K$41="Muy Baja",'Mapa final'!$O$41="Mayor"),CONCATENATE("R",'Mapa final'!$A$41),"")</f>
        <v/>
      </c>
      <c r="AG40" s="358"/>
      <c r="AH40" s="368" t="str">
        <f>IF(AND('Mapa final'!$K$29="Muy Baja",'Mapa final'!$O$29="Catastrófico"),CONCATENATE("R",'Mapa final'!$A$29),"")</f>
        <v/>
      </c>
      <c r="AI40" s="369"/>
      <c r="AJ40" s="369" t="str">
        <f>IF(AND('Mapa final'!$K$35="Muy Baja",'Mapa final'!$O$35="Catastrófico"),CONCATENATE("R",'Mapa final'!$A$35),"")</f>
        <v/>
      </c>
      <c r="AK40" s="369"/>
      <c r="AL40" s="369" t="str">
        <f>IF(AND('Mapa final'!$K$41="Muy Baja",'Mapa final'!$O$41="Catastrófico"),CONCATENATE("R",'Mapa final'!$A$41),"")</f>
        <v/>
      </c>
      <c r="AM40" s="370"/>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79"/>
      <c r="BL40" s="79"/>
      <c r="BM40" s="79"/>
      <c r="BN40" s="79"/>
      <c r="BO40" s="79"/>
      <c r="BP40" s="79"/>
      <c r="BQ40" s="79"/>
      <c r="BR40" s="79"/>
      <c r="BS40" s="79"/>
      <c r="BT40" s="79"/>
      <c r="BU40" s="79"/>
      <c r="BV40" s="79"/>
      <c r="BW40" s="79"/>
      <c r="BX40" s="79"/>
      <c r="BY40" s="79"/>
      <c r="BZ40" s="79"/>
      <c r="CA40" s="79"/>
      <c r="CB40" s="79"/>
    </row>
    <row r="41" spans="1:80" x14ac:dyDescent="0.25">
      <c r="A41" s="79"/>
      <c r="B41" s="310"/>
      <c r="C41" s="310"/>
      <c r="D41" s="311"/>
      <c r="E41" s="351"/>
      <c r="F41" s="352"/>
      <c r="G41" s="352"/>
      <c r="H41" s="352"/>
      <c r="I41" s="353"/>
      <c r="J41" s="388"/>
      <c r="K41" s="386"/>
      <c r="L41" s="386"/>
      <c r="M41" s="386"/>
      <c r="N41" s="386"/>
      <c r="O41" s="387"/>
      <c r="P41" s="388"/>
      <c r="Q41" s="386"/>
      <c r="R41" s="386"/>
      <c r="S41" s="386"/>
      <c r="T41" s="386"/>
      <c r="U41" s="387"/>
      <c r="V41" s="377"/>
      <c r="W41" s="378"/>
      <c r="X41" s="378"/>
      <c r="Y41" s="378"/>
      <c r="Z41" s="378"/>
      <c r="AA41" s="379"/>
      <c r="AB41" s="361"/>
      <c r="AC41" s="357"/>
      <c r="AD41" s="357"/>
      <c r="AE41" s="357"/>
      <c r="AF41" s="357"/>
      <c r="AG41" s="358"/>
      <c r="AH41" s="368"/>
      <c r="AI41" s="369"/>
      <c r="AJ41" s="369"/>
      <c r="AK41" s="369"/>
      <c r="AL41" s="369"/>
      <c r="AM41" s="370"/>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79"/>
      <c r="BR41" s="79"/>
      <c r="BS41" s="79"/>
      <c r="BT41" s="79"/>
      <c r="BU41" s="79"/>
      <c r="BV41" s="79"/>
      <c r="BW41" s="79"/>
      <c r="BX41" s="79"/>
      <c r="BY41" s="79"/>
      <c r="BZ41" s="79"/>
      <c r="CA41" s="79"/>
      <c r="CB41" s="79"/>
    </row>
    <row r="42" spans="1:80" x14ac:dyDescent="0.25">
      <c r="A42" s="79"/>
      <c r="B42" s="310"/>
      <c r="C42" s="310"/>
      <c r="D42" s="311"/>
      <c r="E42" s="351"/>
      <c r="F42" s="352"/>
      <c r="G42" s="352"/>
      <c r="H42" s="352"/>
      <c r="I42" s="353"/>
      <c r="J42" s="388" t="str">
        <f>IF(AND('Mapa final'!$K$47="Muy Baja",'Mapa final'!$O$47="Leve"),CONCATENATE("R",'Mapa final'!$A$47),"")</f>
        <v/>
      </c>
      <c r="K42" s="386"/>
      <c r="L42" s="386" t="str">
        <f>IF(AND('Mapa final'!$K$53="Muy Baja",'Mapa final'!$O$53="Leve"),CONCATENATE("R",'Mapa final'!$A$53),"")</f>
        <v/>
      </c>
      <c r="M42" s="386"/>
      <c r="N42" s="386" t="str">
        <f>IF(AND('Mapa final'!$K$59="Muy Baja",'Mapa final'!$O$59="Leve"),CONCATENATE("R",'Mapa final'!$A$59),"")</f>
        <v/>
      </c>
      <c r="O42" s="387"/>
      <c r="P42" s="388" t="str">
        <f>IF(AND('Mapa final'!$K$47="Muy Baja",'Mapa final'!$O$47="Menor"),CONCATENATE("R",'Mapa final'!$A$47),"")</f>
        <v/>
      </c>
      <c r="Q42" s="386"/>
      <c r="R42" s="386" t="str">
        <f>IF(AND('Mapa final'!$K$53="Muy Baja",'Mapa final'!$O$53="Menor"),CONCATENATE("R",'Mapa final'!$A$53),"")</f>
        <v/>
      </c>
      <c r="S42" s="386"/>
      <c r="T42" s="386" t="str">
        <f>IF(AND('Mapa final'!$K$59="Muy Baja",'Mapa final'!$O$59="Menor"),CONCATENATE("R",'Mapa final'!$A$59),"")</f>
        <v/>
      </c>
      <c r="U42" s="387"/>
      <c r="V42" s="377" t="str">
        <f>IF(AND('Mapa final'!$K$47="Muy Baja",'Mapa final'!$O$47="Moderado"),CONCATENATE("R",'Mapa final'!$A$47),"")</f>
        <v/>
      </c>
      <c r="W42" s="378"/>
      <c r="X42" s="378" t="str">
        <f>IF(AND('Mapa final'!$K$53="Muy Baja",'Mapa final'!$O$53="Moderado"),CONCATENATE("R",'Mapa final'!$A$53),"")</f>
        <v/>
      </c>
      <c r="Y42" s="378"/>
      <c r="Z42" s="378" t="str">
        <f>IF(AND('Mapa final'!$K$59="Muy Baja",'Mapa final'!$O$59="Moderado"),CONCATENATE("R",'Mapa final'!$A$59),"")</f>
        <v/>
      </c>
      <c r="AA42" s="379"/>
      <c r="AB42" s="361" t="str">
        <f>IF(AND('Mapa final'!$K$47="Muy Baja",'Mapa final'!$O$47="Mayor"),CONCATENATE("R",'Mapa final'!$A$47),"")</f>
        <v/>
      </c>
      <c r="AC42" s="357"/>
      <c r="AD42" s="357" t="str">
        <f>IF(AND('Mapa final'!$K$53="Muy Baja",'Mapa final'!$O$53="Mayor"),CONCATENATE("R",'Mapa final'!$A$53),"")</f>
        <v/>
      </c>
      <c r="AE42" s="357"/>
      <c r="AF42" s="357" t="str">
        <f>IF(AND('Mapa final'!$K$59="Muy Baja",'Mapa final'!$O$59="Mayor"),CONCATENATE("R",'Mapa final'!$A$59),"")</f>
        <v/>
      </c>
      <c r="AG42" s="358"/>
      <c r="AH42" s="368" t="str">
        <f>IF(AND('Mapa final'!$K$47="Muy Baja",'Mapa final'!$O$47="Catastrófico"),CONCATENATE("R",'Mapa final'!$A$47),"")</f>
        <v/>
      </c>
      <c r="AI42" s="369"/>
      <c r="AJ42" s="369" t="str">
        <f>IF(AND('Mapa final'!$K$53="Muy Baja",'Mapa final'!$O$53="Catastrófico"),CONCATENATE("R",'Mapa final'!$A$53),"")</f>
        <v/>
      </c>
      <c r="AK42" s="369"/>
      <c r="AL42" s="369" t="str">
        <f>IF(AND('Mapa final'!$K$59="Muy Baja",'Mapa final'!$O$59="Catastrófico"),CONCATENATE("R",'Mapa final'!$A$59),"")</f>
        <v/>
      </c>
      <c r="AM42" s="370"/>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79"/>
      <c r="BR42" s="79"/>
      <c r="BS42" s="79"/>
      <c r="BT42" s="79"/>
      <c r="BU42" s="79"/>
      <c r="BV42" s="79"/>
      <c r="BW42" s="79"/>
      <c r="BX42" s="79"/>
      <c r="BY42" s="79"/>
      <c r="BZ42" s="79"/>
      <c r="CA42" s="79"/>
      <c r="CB42" s="79"/>
    </row>
    <row r="43" spans="1:80" x14ac:dyDescent="0.25">
      <c r="A43" s="79"/>
      <c r="B43" s="310"/>
      <c r="C43" s="310"/>
      <c r="D43" s="311"/>
      <c r="E43" s="351"/>
      <c r="F43" s="352"/>
      <c r="G43" s="352"/>
      <c r="H43" s="352"/>
      <c r="I43" s="353"/>
      <c r="J43" s="388"/>
      <c r="K43" s="386"/>
      <c r="L43" s="386"/>
      <c r="M43" s="386"/>
      <c r="N43" s="386"/>
      <c r="O43" s="387"/>
      <c r="P43" s="388"/>
      <c r="Q43" s="386"/>
      <c r="R43" s="386"/>
      <c r="S43" s="386"/>
      <c r="T43" s="386"/>
      <c r="U43" s="387"/>
      <c r="V43" s="377"/>
      <c r="W43" s="378"/>
      <c r="X43" s="378"/>
      <c r="Y43" s="378"/>
      <c r="Z43" s="378"/>
      <c r="AA43" s="379"/>
      <c r="AB43" s="361"/>
      <c r="AC43" s="357"/>
      <c r="AD43" s="357"/>
      <c r="AE43" s="357"/>
      <c r="AF43" s="357"/>
      <c r="AG43" s="358"/>
      <c r="AH43" s="368"/>
      <c r="AI43" s="369"/>
      <c r="AJ43" s="369"/>
      <c r="AK43" s="369"/>
      <c r="AL43" s="369"/>
      <c r="AM43" s="370"/>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79"/>
      <c r="BR43" s="79"/>
      <c r="BS43" s="79"/>
      <c r="BT43" s="79"/>
      <c r="BU43" s="79"/>
      <c r="BV43" s="79"/>
      <c r="BW43" s="79"/>
      <c r="BX43" s="79"/>
      <c r="BY43" s="79"/>
      <c r="BZ43" s="79"/>
      <c r="CA43" s="79"/>
      <c r="CB43" s="79"/>
    </row>
    <row r="44" spans="1:80" x14ac:dyDescent="0.25">
      <c r="A44" s="79"/>
      <c r="B44" s="310"/>
      <c r="C44" s="310"/>
      <c r="D44" s="311"/>
      <c r="E44" s="351"/>
      <c r="F44" s="352"/>
      <c r="G44" s="352"/>
      <c r="H44" s="352"/>
      <c r="I44" s="353"/>
      <c r="J44" s="388" t="str">
        <f>IF(AND('Mapa final'!$K$65="Muy Baja",'Mapa final'!$O$65="Leve"),CONCATENATE("R",'Mapa final'!$A$65),"")</f>
        <v/>
      </c>
      <c r="K44" s="386"/>
      <c r="L44" s="386" t="str">
        <f>IF(AND('Mapa final'!$K$71="Muy Baja",'Mapa final'!$O$71="Leve"),CONCATENATE("R",'Mapa final'!$A$71),"")</f>
        <v/>
      </c>
      <c r="M44" s="386"/>
      <c r="N44" s="386" t="str">
        <f>IF(AND('Mapa final'!$K$77="Muy Baja",'Mapa final'!$O$77="Leve"),CONCATENATE("R",'Mapa final'!$A$77),"")</f>
        <v/>
      </c>
      <c r="O44" s="387"/>
      <c r="P44" s="388" t="str">
        <f>IF(AND('Mapa final'!$K$65="Muy Baja",'Mapa final'!$O$65="Menor"),CONCATENATE("R",'Mapa final'!$A$65),"")</f>
        <v/>
      </c>
      <c r="Q44" s="386"/>
      <c r="R44" s="386" t="str">
        <f>IF(AND('Mapa final'!$K$71="Muy Baja",'Mapa final'!$O$71="Menor"),CONCATENATE("R",'Mapa final'!$A$71),"")</f>
        <v/>
      </c>
      <c r="S44" s="386"/>
      <c r="T44" s="386" t="str">
        <f>IF(AND('Mapa final'!$K$77="Muy Baja",'Mapa final'!$O$77="Menor"),CONCATENATE("R",'Mapa final'!$A$77),"")</f>
        <v/>
      </c>
      <c r="U44" s="387"/>
      <c r="V44" s="377" t="str">
        <f>IF(AND('Mapa final'!$K$65="Muy Baja",'Mapa final'!$O$65="Moderado"),CONCATENATE("R",'Mapa final'!$A$65),"")</f>
        <v/>
      </c>
      <c r="W44" s="378"/>
      <c r="X44" s="378" t="str">
        <f>IF(AND('Mapa final'!$K$71="Muy Baja",'Mapa final'!$O$71="Moderado"),CONCATENATE("R",'Mapa final'!$A$71),"")</f>
        <v/>
      </c>
      <c r="Y44" s="378"/>
      <c r="Z44" s="378" t="str">
        <f>IF(AND('Mapa final'!$K$77="Muy Baja",'Mapa final'!$O$77="Moderado"),CONCATENATE("R",'Mapa final'!$A$77),"")</f>
        <v/>
      </c>
      <c r="AA44" s="379"/>
      <c r="AB44" s="361" t="str">
        <f>IF(AND('Mapa final'!$K$65="Muy Baja",'Mapa final'!$O$65="Mayor"),CONCATENATE("R",'Mapa final'!$A$65),"")</f>
        <v/>
      </c>
      <c r="AC44" s="357"/>
      <c r="AD44" s="357" t="str">
        <f>IF(AND('Mapa final'!$K$71="Muy Baja",'Mapa final'!$O$71="Mayor"),CONCATENATE("R",'Mapa final'!$A$71),"")</f>
        <v/>
      </c>
      <c r="AE44" s="357"/>
      <c r="AF44" s="357" t="str">
        <f>IF(AND('Mapa final'!$K$77="Muy Baja",'Mapa final'!$O$77="Mayor"),CONCATENATE("R",'Mapa final'!$A$77),"")</f>
        <v/>
      </c>
      <c r="AG44" s="358"/>
      <c r="AH44" s="368" t="str">
        <f>IF(AND('Mapa final'!$K$65="Muy Baja",'Mapa final'!$O$65="Catastrófico"),CONCATENATE("R",'Mapa final'!$A$65),"")</f>
        <v/>
      </c>
      <c r="AI44" s="369"/>
      <c r="AJ44" s="369" t="str">
        <f>IF(AND('Mapa final'!$K$71="Muy Baja",'Mapa final'!$O$71="Catastrófico"),CONCATENATE("R",'Mapa final'!$A$71),"")</f>
        <v/>
      </c>
      <c r="AK44" s="369"/>
      <c r="AL44" s="369" t="str">
        <f>IF(AND('Mapa final'!$K$77="Muy Baja",'Mapa final'!$O$77="Catastrófico"),CONCATENATE("R",'Mapa final'!$A$77),"")</f>
        <v/>
      </c>
      <c r="AM44" s="370"/>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79"/>
      <c r="BR44" s="79"/>
      <c r="BS44" s="79"/>
      <c r="BT44" s="79"/>
      <c r="BU44" s="79"/>
      <c r="BV44" s="79"/>
      <c r="BW44" s="79"/>
      <c r="BX44" s="79"/>
      <c r="BY44" s="79"/>
      <c r="BZ44" s="79"/>
      <c r="CA44" s="79"/>
      <c r="CB44" s="79"/>
    </row>
    <row r="45" spans="1:80" ht="15.75" thickBot="1" x14ac:dyDescent="0.3">
      <c r="A45" s="79"/>
      <c r="B45" s="310"/>
      <c r="C45" s="310"/>
      <c r="D45" s="311"/>
      <c r="E45" s="354"/>
      <c r="F45" s="355"/>
      <c r="G45" s="355"/>
      <c r="H45" s="355"/>
      <c r="I45" s="356"/>
      <c r="J45" s="389"/>
      <c r="K45" s="390"/>
      <c r="L45" s="390"/>
      <c r="M45" s="390"/>
      <c r="N45" s="390"/>
      <c r="O45" s="391"/>
      <c r="P45" s="389"/>
      <c r="Q45" s="390"/>
      <c r="R45" s="390"/>
      <c r="S45" s="390"/>
      <c r="T45" s="390"/>
      <c r="U45" s="391"/>
      <c r="V45" s="380"/>
      <c r="W45" s="381"/>
      <c r="X45" s="381"/>
      <c r="Y45" s="381"/>
      <c r="Z45" s="381"/>
      <c r="AA45" s="382"/>
      <c r="AB45" s="365"/>
      <c r="AC45" s="366"/>
      <c r="AD45" s="366"/>
      <c r="AE45" s="366"/>
      <c r="AF45" s="366"/>
      <c r="AG45" s="367"/>
      <c r="AH45" s="371"/>
      <c r="AI45" s="372"/>
      <c r="AJ45" s="372"/>
      <c r="AK45" s="372"/>
      <c r="AL45" s="372"/>
      <c r="AM45" s="373"/>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79"/>
      <c r="BR45" s="79"/>
      <c r="BS45" s="79"/>
      <c r="BT45" s="79"/>
      <c r="BU45" s="79"/>
      <c r="BV45" s="79"/>
      <c r="BW45" s="79"/>
      <c r="BX45" s="79"/>
      <c r="BY45" s="79"/>
      <c r="BZ45" s="79"/>
      <c r="CA45" s="79"/>
      <c r="CB45" s="79"/>
    </row>
    <row r="46" spans="1:80" x14ac:dyDescent="0.25">
      <c r="A46" s="79"/>
      <c r="B46" s="79"/>
      <c r="C46" s="79"/>
      <c r="D46" s="79"/>
      <c r="E46" s="79"/>
      <c r="F46" s="79"/>
      <c r="G46" s="79"/>
      <c r="H46" s="79"/>
      <c r="I46" s="79"/>
      <c r="J46" s="348" t="s">
        <v>104</v>
      </c>
      <c r="K46" s="349"/>
      <c r="L46" s="349"/>
      <c r="M46" s="349"/>
      <c r="N46" s="349"/>
      <c r="O46" s="350"/>
      <c r="P46" s="348" t="s">
        <v>103</v>
      </c>
      <c r="Q46" s="349"/>
      <c r="R46" s="349"/>
      <c r="S46" s="349"/>
      <c r="T46" s="349"/>
      <c r="U46" s="350"/>
      <c r="V46" s="348" t="s">
        <v>102</v>
      </c>
      <c r="W46" s="349"/>
      <c r="X46" s="349"/>
      <c r="Y46" s="349"/>
      <c r="Z46" s="349"/>
      <c r="AA46" s="350"/>
      <c r="AB46" s="348" t="s">
        <v>101</v>
      </c>
      <c r="AC46" s="364"/>
      <c r="AD46" s="349"/>
      <c r="AE46" s="349"/>
      <c r="AF46" s="349"/>
      <c r="AG46" s="350"/>
      <c r="AH46" s="348" t="s">
        <v>100</v>
      </c>
      <c r="AI46" s="349"/>
      <c r="AJ46" s="349"/>
      <c r="AK46" s="349"/>
      <c r="AL46" s="349"/>
      <c r="AM46" s="350"/>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79"/>
      <c r="BR46" s="79"/>
      <c r="BS46" s="79"/>
      <c r="BT46" s="79"/>
      <c r="BU46" s="79"/>
      <c r="BV46" s="79"/>
      <c r="BW46" s="79"/>
      <c r="BX46" s="79"/>
      <c r="BY46" s="79"/>
      <c r="BZ46" s="79"/>
      <c r="CA46" s="79"/>
      <c r="CB46" s="79"/>
    </row>
    <row r="47" spans="1:80" x14ac:dyDescent="0.25">
      <c r="A47" s="79"/>
      <c r="B47" s="79"/>
      <c r="C47" s="79"/>
      <c r="D47" s="79"/>
      <c r="E47" s="79"/>
      <c r="F47" s="79"/>
      <c r="G47" s="79"/>
      <c r="H47" s="79"/>
      <c r="I47" s="79"/>
      <c r="J47" s="351"/>
      <c r="K47" s="352"/>
      <c r="L47" s="352"/>
      <c r="M47" s="352"/>
      <c r="N47" s="352"/>
      <c r="O47" s="353"/>
      <c r="P47" s="351"/>
      <c r="Q47" s="352"/>
      <c r="R47" s="352"/>
      <c r="S47" s="352"/>
      <c r="T47" s="352"/>
      <c r="U47" s="353"/>
      <c r="V47" s="351"/>
      <c r="W47" s="352"/>
      <c r="X47" s="352"/>
      <c r="Y47" s="352"/>
      <c r="Z47" s="352"/>
      <c r="AA47" s="353"/>
      <c r="AB47" s="351"/>
      <c r="AC47" s="352"/>
      <c r="AD47" s="352"/>
      <c r="AE47" s="352"/>
      <c r="AF47" s="352"/>
      <c r="AG47" s="353"/>
      <c r="AH47" s="351"/>
      <c r="AI47" s="352"/>
      <c r="AJ47" s="352"/>
      <c r="AK47" s="352"/>
      <c r="AL47" s="352"/>
      <c r="AM47" s="353"/>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79"/>
      <c r="BR47" s="79"/>
      <c r="BS47" s="79"/>
      <c r="BT47" s="79"/>
      <c r="BU47" s="79"/>
      <c r="BV47" s="79"/>
      <c r="BW47" s="79"/>
      <c r="BX47" s="79"/>
      <c r="BY47" s="79"/>
      <c r="BZ47" s="79"/>
      <c r="CA47" s="79"/>
      <c r="CB47" s="79"/>
    </row>
    <row r="48" spans="1:80" x14ac:dyDescent="0.25">
      <c r="A48" s="79"/>
      <c r="B48" s="79"/>
      <c r="C48" s="79"/>
      <c r="D48" s="79"/>
      <c r="E48" s="79"/>
      <c r="F48" s="79"/>
      <c r="G48" s="79"/>
      <c r="H48" s="79"/>
      <c r="I48" s="79"/>
      <c r="J48" s="351"/>
      <c r="K48" s="352"/>
      <c r="L48" s="352"/>
      <c r="M48" s="352"/>
      <c r="N48" s="352"/>
      <c r="O48" s="353"/>
      <c r="P48" s="351"/>
      <c r="Q48" s="352"/>
      <c r="R48" s="352"/>
      <c r="S48" s="352"/>
      <c r="T48" s="352"/>
      <c r="U48" s="353"/>
      <c r="V48" s="351"/>
      <c r="W48" s="352"/>
      <c r="X48" s="352"/>
      <c r="Y48" s="352"/>
      <c r="Z48" s="352"/>
      <c r="AA48" s="353"/>
      <c r="AB48" s="351"/>
      <c r="AC48" s="352"/>
      <c r="AD48" s="352"/>
      <c r="AE48" s="352"/>
      <c r="AF48" s="352"/>
      <c r="AG48" s="353"/>
      <c r="AH48" s="351"/>
      <c r="AI48" s="352"/>
      <c r="AJ48" s="352"/>
      <c r="AK48" s="352"/>
      <c r="AL48" s="352"/>
      <c r="AM48" s="353"/>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79"/>
      <c r="BR48" s="79"/>
      <c r="BS48" s="79"/>
      <c r="BT48" s="79"/>
      <c r="BU48" s="79"/>
      <c r="BV48" s="79"/>
      <c r="BW48" s="79"/>
      <c r="BX48" s="79"/>
      <c r="BY48" s="79"/>
      <c r="BZ48" s="79"/>
      <c r="CA48" s="79"/>
      <c r="CB48" s="79"/>
    </row>
    <row r="49" spans="1:80" x14ac:dyDescent="0.25">
      <c r="A49" s="79"/>
      <c r="B49" s="79"/>
      <c r="C49" s="79"/>
      <c r="D49" s="79"/>
      <c r="E49" s="79"/>
      <c r="F49" s="79"/>
      <c r="G49" s="79"/>
      <c r="H49" s="79"/>
      <c r="I49" s="79"/>
      <c r="J49" s="351"/>
      <c r="K49" s="352"/>
      <c r="L49" s="352"/>
      <c r="M49" s="352"/>
      <c r="N49" s="352"/>
      <c r="O49" s="353"/>
      <c r="P49" s="351"/>
      <c r="Q49" s="352"/>
      <c r="R49" s="352"/>
      <c r="S49" s="352"/>
      <c r="T49" s="352"/>
      <c r="U49" s="353"/>
      <c r="V49" s="351"/>
      <c r="W49" s="352"/>
      <c r="X49" s="352"/>
      <c r="Y49" s="352"/>
      <c r="Z49" s="352"/>
      <c r="AA49" s="353"/>
      <c r="AB49" s="351"/>
      <c r="AC49" s="352"/>
      <c r="AD49" s="352"/>
      <c r="AE49" s="352"/>
      <c r="AF49" s="352"/>
      <c r="AG49" s="353"/>
      <c r="AH49" s="351"/>
      <c r="AI49" s="352"/>
      <c r="AJ49" s="352"/>
      <c r="AK49" s="352"/>
      <c r="AL49" s="352"/>
      <c r="AM49" s="353"/>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79"/>
      <c r="BR49" s="79"/>
      <c r="BS49" s="79"/>
      <c r="BT49" s="79"/>
      <c r="BU49" s="79"/>
      <c r="BV49" s="79"/>
      <c r="BW49" s="79"/>
      <c r="BX49" s="79"/>
      <c r="BY49" s="79"/>
      <c r="BZ49" s="79"/>
      <c r="CA49" s="79"/>
      <c r="CB49" s="79"/>
    </row>
    <row r="50" spans="1:80" x14ac:dyDescent="0.25">
      <c r="A50" s="79"/>
      <c r="B50" s="79"/>
      <c r="C50" s="79"/>
      <c r="D50" s="79"/>
      <c r="E50" s="79"/>
      <c r="F50" s="79"/>
      <c r="G50" s="79"/>
      <c r="H50" s="79"/>
      <c r="I50" s="79"/>
      <c r="J50" s="351"/>
      <c r="K50" s="352"/>
      <c r="L50" s="352"/>
      <c r="M50" s="352"/>
      <c r="N50" s="352"/>
      <c r="O50" s="353"/>
      <c r="P50" s="351"/>
      <c r="Q50" s="352"/>
      <c r="R50" s="352"/>
      <c r="S50" s="352"/>
      <c r="T50" s="352"/>
      <c r="U50" s="353"/>
      <c r="V50" s="351"/>
      <c r="W50" s="352"/>
      <c r="X50" s="352"/>
      <c r="Y50" s="352"/>
      <c r="Z50" s="352"/>
      <c r="AA50" s="353"/>
      <c r="AB50" s="351"/>
      <c r="AC50" s="352"/>
      <c r="AD50" s="352"/>
      <c r="AE50" s="352"/>
      <c r="AF50" s="352"/>
      <c r="AG50" s="353"/>
      <c r="AH50" s="351"/>
      <c r="AI50" s="352"/>
      <c r="AJ50" s="352"/>
      <c r="AK50" s="352"/>
      <c r="AL50" s="352"/>
      <c r="AM50" s="353"/>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79"/>
      <c r="BR50" s="79"/>
      <c r="BS50" s="79"/>
      <c r="BT50" s="79"/>
      <c r="BU50" s="79"/>
      <c r="BV50" s="79"/>
      <c r="BW50" s="79"/>
      <c r="BX50" s="79"/>
      <c r="BY50" s="79"/>
      <c r="BZ50" s="79"/>
      <c r="CA50" s="79"/>
      <c r="CB50" s="79"/>
    </row>
    <row r="51" spans="1:80" ht="15.75" thickBot="1" x14ac:dyDescent="0.3">
      <c r="A51" s="79"/>
      <c r="B51" s="79"/>
      <c r="C51" s="79"/>
      <c r="D51" s="79"/>
      <c r="E51" s="79"/>
      <c r="F51" s="79"/>
      <c r="G51" s="79"/>
      <c r="H51" s="79"/>
      <c r="I51" s="79"/>
      <c r="J51" s="354"/>
      <c r="K51" s="355"/>
      <c r="L51" s="355"/>
      <c r="M51" s="355"/>
      <c r="N51" s="355"/>
      <c r="O51" s="356"/>
      <c r="P51" s="354"/>
      <c r="Q51" s="355"/>
      <c r="R51" s="355"/>
      <c r="S51" s="355"/>
      <c r="T51" s="355"/>
      <c r="U51" s="356"/>
      <c r="V51" s="354"/>
      <c r="W51" s="355"/>
      <c r="X51" s="355"/>
      <c r="Y51" s="355"/>
      <c r="Z51" s="355"/>
      <c r="AA51" s="356"/>
      <c r="AB51" s="354"/>
      <c r="AC51" s="355"/>
      <c r="AD51" s="355"/>
      <c r="AE51" s="355"/>
      <c r="AF51" s="355"/>
      <c r="AG51" s="356"/>
      <c r="AH51" s="354"/>
      <c r="AI51" s="355"/>
      <c r="AJ51" s="355"/>
      <c r="AK51" s="355"/>
      <c r="AL51" s="355"/>
      <c r="AM51" s="356"/>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79"/>
      <c r="BR51" s="79"/>
      <c r="BS51" s="79"/>
      <c r="BT51" s="79"/>
      <c r="BU51" s="79"/>
      <c r="BV51" s="79"/>
      <c r="BW51" s="79"/>
      <c r="BX51" s="79"/>
      <c r="BY51" s="79"/>
      <c r="BZ51" s="79"/>
      <c r="CA51" s="79"/>
      <c r="CB51" s="79"/>
    </row>
    <row r="52" spans="1:80" x14ac:dyDescent="0.25">
      <c r="A52" s="79"/>
      <c r="B52" s="79"/>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79"/>
      <c r="BR52" s="79"/>
      <c r="BS52" s="79"/>
      <c r="BT52" s="79"/>
      <c r="BU52" s="79"/>
      <c r="BV52" s="79"/>
      <c r="BW52" s="79"/>
      <c r="BX52" s="79"/>
      <c r="BY52" s="79"/>
      <c r="BZ52" s="79"/>
      <c r="CA52" s="79"/>
      <c r="CB52" s="79"/>
    </row>
    <row r="53" spans="1:80" ht="15" customHeight="1" x14ac:dyDescent="0.25">
      <c r="A53" s="79"/>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79"/>
      <c r="AV53" s="79"/>
      <c r="AW53" s="79"/>
      <c r="AX53" s="79"/>
      <c r="AY53" s="79"/>
      <c r="AZ53" s="79"/>
      <c r="BA53" s="79"/>
      <c r="BB53" s="79"/>
      <c r="BC53" s="79"/>
      <c r="BD53" s="79"/>
      <c r="BE53" s="79"/>
      <c r="BF53" s="79"/>
      <c r="BG53" s="79"/>
      <c r="BH53" s="79"/>
      <c r="BI53" s="79"/>
      <c r="BJ53" s="79"/>
      <c r="BK53" s="79"/>
      <c r="BL53" s="79"/>
      <c r="BM53" s="79"/>
      <c r="BN53" s="79"/>
      <c r="BO53" s="79"/>
      <c r="BP53" s="79"/>
      <c r="BQ53" s="79"/>
      <c r="BR53" s="79"/>
      <c r="BS53" s="79"/>
      <c r="BT53" s="79"/>
      <c r="BU53" s="79"/>
      <c r="BV53" s="79"/>
      <c r="BW53" s="79"/>
      <c r="BX53" s="79"/>
      <c r="BY53" s="79"/>
      <c r="BZ53" s="79"/>
      <c r="CA53" s="79"/>
      <c r="CB53" s="79"/>
    </row>
    <row r="54" spans="1:80" ht="15" customHeight="1" x14ac:dyDescent="0.25">
      <c r="A54" s="79"/>
      <c r="B54" s="83"/>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79"/>
      <c r="AV54" s="79"/>
      <c r="AW54" s="79"/>
      <c r="AX54" s="79"/>
      <c r="AY54" s="79"/>
      <c r="AZ54" s="79"/>
      <c r="BA54" s="79"/>
      <c r="BB54" s="79"/>
      <c r="BC54" s="79"/>
      <c r="BD54" s="79"/>
      <c r="BE54" s="79"/>
      <c r="BF54" s="79"/>
      <c r="BG54" s="79"/>
      <c r="BH54" s="79"/>
      <c r="BI54" s="79"/>
      <c r="BJ54" s="79"/>
      <c r="BK54" s="79"/>
      <c r="BL54" s="79"/>
      <c r="BM54" s="79"/>
      <c r="BN54" s="79"/>
      <c r="BO54" s="79"/>
      <c r="BP54" s="79"/>
      <c r="BQ54" s="79"/>
      <c r="BR54" s="79"/>
      <c r="BS54" s="79"/>
      <c r="BT54" s="79"/>
      <c r="BU54" s="79"/>
      <c r="BV54" s="79"/>
      <c r="BW54" s="79"/>
      <c r="BX54" s="79"/>
      <c r="BY54" s="79"/>
      <c r="BZ54" s="79"/>
      <c r="CA54" s="79"/>
      <c r="CB54" s="79"/>
    </row>
    <row r="55" spans="1:80" x14ac:dyDescent="0.25">
      <c r="A55" s="79"/>
      <c r="B55" s="79"/>
      <c r="C55" s="79"/>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c r="AV55" s="79"/>
      <c r="AW55" s="79"/>
      <c r="AX55" s="79"/>
      <c r="AY55" s="79"/>
      <c r="AZ55" s="79"/>
      <c r="BA55" s="79"/>
      <c r="BB55" s="79"/>
      <c r="BC55" s="79"/>
      <c r="BD55" s="79"/>
      <c r="BE55" s="79"/>
      <c r="BF55" s="79"/>
      <c r="BG55" s="79"/>
      <c r="BH55" s="79"/>
      <c r="BI55" s="79"/>
      <c r="BJ55" s="79"/>
      <c r="BK55" s="79"/>
      <c r="BL55" s="79"/>
      <c r="BM55" s="79"/>
      <c r="BN55" s="79"/>
      <c r="BO55" s="79"/>
      <c r="BP55" s="79"/>
      <c r="BQ55" s="79"/>
      <c r="BR55" s="79"/>
      <c r="BS55" s="79"/>
      <c r="BT55" s="79"/>
      <c r="BU55" s="79"/>
      <c r="BV55" s="79"/>
      <c r="BW55" s="79"/>
      <c r="BX55" s="79"/>
      <c r="BY55" s="79"/>
      <c r="BZ55" s="79"/>
      <c r="CA55" s="79"/>
      <c r="CB55" s="79"/>
    </row>
    <row r="56" spans="1:80" x14ac:dyDescent="0.25">
      <c r="A56" s="79"/>
      <c r="B56" s="79"/>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c r="AV56" s="79"/>
      <c r="AW56" s="79"/>
      <c r="AX56" s="79"/>
      <c r="AY56" s="79"/>
      <c r="AZ56" s="79"/>
      <c r="BA56" s="79"/>
      <c r="BB56" s="79"/>
      <c r="BC56" s="79"/>
      <c r="BD56" s="79"/>
      <c r="BE56" s="79"/>
      <c r="BF56" s="79"/>
      <c r="BG56" s="79"/>
      <c r="BH56" s="79"/>
      <c r="BI56" s="79"/>
      <c r="BJ56" s="79"/>
      <c r="BK56" s="79"/>
      <c r="BL56" s="79"/>
      <c r="BM56" s="79"/>
      <c r="BN56" s="79"/>
      <c r="BO56" s="79"/>
      <c r="BP56" s="79"/>
      <c r="BQ56" s="79"/>
      <c r="BR56" s="79"/>
      <c r="BS56" s="79"/>
      <c r="BT56" s="79"/>
      <c r="BU56" s="79"/>
      <c r="BV56" s="79"/>
      <c r="BW56" s="79"/>
      <c r="BX56" s="79"/>
      <c r="BY56" s="79"/>
      <c r="BZ56" s="79"/>
      <c r="CA56" s="79"/>
      <c r="CB56" s="79"/>
    </row>
    <row r="57" spans="1:80" x14ac:dyDescent="0.25">
      <c r="A57" s="79"/>
      <c r="B57" s="79"/>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c r="BM57" s="79"/>
      <c r="BN57" s="79"/>
      <c r="BO57" s="79"/>
      <c r="BP57" s="79"/>
      <c r="BQ57" s="79"/>
      <c r="BR57" s="79"/>
      <c r="BS57" s="79"/>
      <c r="BT57" s="79"/>
      <c r="BU57" s="79"/>
      <c r="BV57" s="79"/>
      <c r="BW57" s="79"/>
      <c r="BX57" s="79"/>
      <c r="BY57" s="79"/>
      <c r="BZ57" s="79"/>
      <c r="CA57" s="79"/>
      <c r="CB57" s="79"/>
    </row>
    <row r="58" spans="1:80" x14ac:dyDescent="0.25">
      <c r="A58" s="79"/>
      <c r="B58" s="79"/>
      <c r="C58" s="79"/>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79"/>
      <c r="BQ58" s="79"/>
      <c r="BR58" s="79"/>
      <c r="BS58" s="79"/>
      <c r="BT58" s="79"/>
      <c r="BU58" s="79"/>
      <c r="BV58" s="79"/>
      <c r="BW58" s="79"/>
      <c r="BX58" s="79"/>
      <c r="BY58" s="79"/>
      <c r="BZ58" s="79"/>
      <c r="CA58" s="79"/>
      <c r="CB58" s="79"/>
    </row>
    <row r="59" spans="1:80" x14ac:dyDescent="0.25">
      <c r="A59" s="79"/>
      <c r="B59" s="79"/>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c r="AU59" s="79"/>
      <c r="AV59" s="79"/>
      <c r="AW59" s="79"/>
      <c r="AX59" s="79"/>
      <c r="AY59" s="79"/>
      <c r="AZ59" s="79"/>
      <c r="BA59" s="79"/>
      <c r="BB59" s="79"/>
      <c r="BC59" s="79"/>
      <c r="BD59" s="79"/>
      <c r="BE59" s="79"/>
      <c r="BF59" s="79"/>
      <c r="BG59" s="79"/>
      <c r="BH59" s="79"/>
      <c r="BI59" s="79"/>
      <c r="BJ59" s="79"/>
      <c r="BK59" s="79"/>
      <c r="BL59" s="79"/>
      <c r="BM59" s="79"/>
      <c r="BN59" s="79"/>
      <c r="BO59" s="79"/>
      <c r="BP59" s="79"/>
      <c r="BQ59" s="79"/>
      <c r="BR59" s="79"/>
      <c r="BS59" s="79"/>
      <c r="BT59" s="79"/>
      <c r="BU59" s="79"/>
      <c r="BV59" s="79"/>
      <c r="BW59" s="79"/>
      <c r="BX59" s="79"/>
      <c r="BY59" s="79"/>
      <c r="BZ59" s="79"/>
      <c r="CA59" s="79"/>
      <c r="CB59" s="79"/>
    </row>
    <row r="60" spans="1:80" x14ac:dyDescent="0.25">
      <c r="A60" s="79"/>
      <c r="B60" s="79"/>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79"/>
      <c r="AY60" s="79"/>
      <c r="AZ60" s="79"/>
      <c r="BA60" s="79"/>
      <c r="BB60" s="79"/>
      <c r="BC60" s="79"/>
      <c r="BD60" s="79"/>
      <c r="BE60" s="79"/>
      <c r="BF60" s="79"/>
      <c r="BG60" s="79"/>
      <c r="BH60" s="79"/>
      <c r="BI60" s="79"/>
      <c r="BJ60" s="79"/>
      <c r="BK60" s="79"/>
      <c r="BL60" s="79"/>
      <c r="BM60" s="79"/>
      <c r="BN60" s="79"/>
      <c r="BO60" s="79"/>
      <c r="BP60" s="79"/>
      <c r="BQ60" s="79"/>
      <c r="BR60" s="79"/>
      <c r="BS60" s="79"/>
      <c r="BT60" s="79"/>
      <c r="BU60" s="79"/>
      <c r="BV60" s="79"/>
      <c r="BW60" s="79"/>
      <c r="BX60" s="79"/>
      <c r="BY60" s="79"/>
      <c r="BZ60" s="79"/>
      <c r="CA60" s="79"/>
      <c r="CB60" s="79"/>
    </row>
    <row r="61" spans="1:80" x14ac:dyDescent="0.25">
      <c r="A61" s="79"/>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c r="BI61" s="79"/>
      <c r="BJ61" s="79"/>
      <c r="BK61" s="79"/>
      <c r="BL61" s="79"/>
      <c r="BM61" s="79"/>
      <c r="BN61" s="79"/>
      <c r="BO61" s="79"/>
      <c r="BP61" s="79"/>
      <c r="BQ61" s="79"/>
      <c r="BR61" s="79"/>
      <c r="BS61" s="79"/>
      <c r="BT61" s="79"/>
      <c r="BU61" s="79"/>
      <c r="BV61" s="79"/>
      <c r="BW61" s="79"/>
      <c r="BX61" s="79"/>
      <c r="BY61" s="79"/>
      <c r="BZ61" s="79"/>
      <c r="CA61" s="79"/>
      <c r="CB61" s="79"/>
    </row>
    <row r="62" spans="1:80" x14ac:dyDescent="0.25">
      <c r="A62" s="79"/>
      <c r="B62" s="79"/>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row>
    <row r="63" spans="1:80" x14ac:dyDescent="0.25">
      <c r="A63" s="79"/>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9"/>
      <c r="AV63" s="79"/>
      <c r="AW63" s="79"/>
      <c r="AX63" s="79"/>
      <c r="AY63" s="79"/>
      <c r="AZ63" s="79"/>
      <c r="BA63" s="79"/>
      <c r="BB63" s="79"/>
      <c r="BC63" s="79"/>
      <c r="BD63" s="79"/>
      <c r="BE63" s="79"/>
      <c r="BF63" s="79"/>
      <c r="BG63" s="79"/>
      <c r="BH63" s="79"/>
      <c r="BI63" s="79"/>
      <c r="BJ63" s="79"/>
      <c r="BK63" s="79"/>
      <c r="BL63" s="79"/>
      <c r="BM63" s="79"/>
      <c r="BN63" s="79"/>
      <c r="BO63" s="79"/>
      <c r="BP63" s="79"/>
      <c r="BQ63" s="79"/>
      <c r="BR63" s="79"/>
      <c r="BS63" s="79"/>
      <c r="BT63" s="79"/>
      <c r="BU63" s="79"/>
      <c r="BV63" s="79"/>
      <c r="BW63" s="79"/>
      <c r="BX63" s="79"/>
      <c r="BY63" s="79"/>
      <c r="BZ63" s="79"/>
      <c r="CA63" s="79"/>
      <c r="CB63" s="79"/>
    </row>
    <row r="64" spans="1:80" x14ac:dyDescent="0.25">
      <c r="A64" s="79"/>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9"/>
      <c r="AV64" s="79"/>
      <c r="AW64" s="79"/>
      <c r="AX64" s="79"/>
      <c r="AY64" s="79"/>
      <c r="AZ64" s="79"/>
      <c r="BA64" s="79"/>
      <c r="BB64" s="79"/>
      <c r="BC64" s="79"/>
      <c r="BD64" s="79"/>
      <c r="BE64" s="79"/>
      <c r="BF64" s="79"/>
      <c r="BG64" s="79"/>
      <c r="BH64" s="79"/>
      <c r="BI64" s="79"/>
      <c r="BJ64" s="79"/>
      <c r="BK64" s="79"/>
      <c r="BL64" s="79"/>
      <c r="BM64" s="79"/>
      <c r="BN64" s="79"/>
      <c r="BO64" s="79"/>
      <c r="BP64" s="79"/>
      <c r="BQ64" s="79"/>
      <c r="BR64" s="79"/>
      <c r="BS64" s="79"/>
      <c r="BT64" s="79"/>
      <c r="BU64" s="79"/>
      <c r="BV64" s="79"/>
      <c r="BW64" s="79"/>
      <c r="BX64" s="79"/>
      <c r="BY64" s="79"/>
      <c r="BZ64" s="79"/>
      <c r="CA64" s="79"/>
      <c r="CB64" s="79"/>
    </row>
    <row r="65" spans="1:80" x14ac:dyDescent="0.25">
      <c r="A65" s="79"/>
      <c r="B65" s="79"/>
      <c r="C65" s="79"/>
      <c r="D65" s="79"/>
      <c r="E65" s="79"/>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79"/>
      <c r="AN65" s="79"/>
      <c r="AO65" s="79"/>
      <c r="AP65" s="79"/>
      <c r="AQ65" s="79"/>
      <c r="AR65" s="79"/>
      <c r="AS65" s="79"/>
      <c r="AT65" s="79"/>
      <c r="AU65" s="79"/>
      <c r="AV65" s="79"/>
      <c r="AW65" s="79"/>
      <c r="AX65" s="79"/>
      <c r="AY65" s="79"/>
      <c r="AZ65" s="79"/>
      <c r="BA65" s="79"/>
      <c r="BB65" s="79"/>
      <c r="BC65" s="79"/>
      <c r="BD65" s="79"/>
      <c r="BE65" s="79"/>
      <c r="BF65" s="79"/>
      <c r="BG65" s="79"/>
      <c r="BH65" s="79"/>
      <c r="BI65" s="79"/>
      <c r="BJ65" s="79"/>
      <c r="BK65" s="79"/>
      <c r="BL65" s="79"/>
      <c r="BM65" s="79"/>
      <c r="BN65" s="79"/>
      <c r="BO65" s="79"/>
      <c r="BP65" s="79"/>
      <c r="BQ65" s="79"/>
      <c r="BR65" s="79"/>
      <c r="BS65" s="79"/>
      <c r="BT65" s="79"/>
      <c r="BU65" s="79"/>
      <c r="BV65" s="79"/>
      <c r="BW65" s="79"/>
      <c r="BX65" s="79"/>
      <c r="BY65" s="79"/>
      <c r="BZ65" s="79"/>
      <c r="CA65" s="79"/>
      <c r="CB65" s="79"/>
    </row>
    <row r="66" spans="1:80" x14ac:dyDescent="0.25">
      <c r="A66" s="79"/>
      <c r="B66" s="79"/>
      <c r="C66" s="79"/>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79"/>
      <c r="AI66" s="79"/>
      <c r="AJ66" s="79"/>
      <c r="AK66" s="79"/>
      <c r="AL66" s="79"/>
      <c r="AM66" s="79"/>
      <c r="AN66" s="79"/>
      <c r="AO66" s="79"/>
      <c r="AP66" s="79"/>
      <c r="AQ66" s="79"/>
      <c r="AR66" s="79"/>
      <c r="AS66" s="79"/>
      <c r="AT66" s="79"/>
      <c r="AU66" s="79"/>
      <c r="AV66" s="79"/>
      <c r="AW66" s="79"/>
      <c r="AX66" s="79"/>
      <c r="AY66" s="79"/>
      <c r="AZ66" s="79"/>
      <c r="BA66" s="79"/>
      <c r="BB66" s="79"/>
      <c r="BC66" s="79"/>
      <c r="BD66" s="79"/>
      <c r="BE66" s="79"/>
      <c r="BF66" s="79"/>
      <c r="BG66" s="79"/>
      <c r="BH66" s="79"/>
      <c r="BI66" s="79"/>
      <c r="BJ66" s="79"/>
      <c r="BK66" s="79"/>
      <c r="BL66" s="79"/>
      <c r="BM66" s="79"/>
      <c r="BN66" s="79"/>
      <c r="BO66" s="79"/>
      <c r="BP66" s="79"/>
      <c r="BQ66" s="79"/>
      <c r="BR66" s="79"/>
      <c r="BS66" s="79"/>
      <c r="BT66" s="79"/>
      <c r="BU66" s="79"/>
      <c r="BV66" s="79"/>
      <c r="BW66" s="79"/>
      <c r="BX66" s="79"/>
      <c r="BY66" s="79"/>
      <c r="BZ66" s="79"/>
      <c r="CA66" s="79"/>
      <c r="CB66" s="79"/>
    </row>
    <row r="67" spans="1:80" x14ac:dyDescent="0.25">
      <c r="A67" s="79"/>
      <c r="B67" s="79"/>
      <c r="C67" s="79"/>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79"/>
      <c r="AT67" s="79"/>
      <c r="AU67" s="79"/>
      <c r="AV67" s="79"/>
      <c r="AW67" s="79"/>
      <c r="AX67" s="79"/>
      <c r="AY67" s="79"/>
      <c r="AZ67" s="79"/>
      <c r="BA67" s="79"/>
      <c r="BB67" s="79"/>
      <c r="BC67" s="79"/>
      <c r="BD67" s="79"/>
      <c r="BE67" s="79"/>
      <c r="BF67" s="79"/>
      <c r="BG67" s="79"/>
      <c r="BH67" s="79"/>
      <c r="BI67" s="79"/>
      <c r="BJ67" s="79"/>
      <c r="BK67" s="79"/>
      <c r="BL67" s="79"/>
      <c r="BM67" s="79"/>
      <c r="BN67" s="79"/>
      <c r="BO67" s="79"/>
      <c r="BP67" s="79"/>
      <c r="BQ67" s="79"/>
      <c r="BR67" s="79"/>
      <c r="BS67" s="79"/>
      <c r="BT67" s="79"/>
      <c r="BU67" s="79"/>
      <c r="BV67" s="79"/>
      <c r="BW67" s="79"/>
      <c r="BX67" s="79"/>
      <c r="BY67" s="79"/>
      <c r="BZ67" s="79"/>
      <c r="CA67" s="79"/>
      <c r="CB67" s="79"/>
    </row>
    <row r="68" spans="1:80" x14ac:dyDescent="0.25">
      <c r="A68" s="79"/>
      <c r="B68" s="79"/>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c r="AV68" s="79"/>
      <c r="AW68" s="79"/>
      <c r="AX68" s="79"/>
      <c r="AY68" s="79"/>
      <c r="AZ68" s="79"/>
      <c r="BA68" s="79"/>
      <c r="BB68" s="79"/>
      <c r="BC68" s="79"/>
      <c r="BD68" s="79"/>
      <c r="BE68" s="79"/>
      <c r="BF68" s="79"/>
      <c r="BG68" s="79"/>
      <c r="BH68" s="79"/>
      <c r="BI68" s="79"/>
      <c r="BJ68" s="79"/>
      <c r="BK68" s="79"/>
      <c r="BL68" s="79"/>
      <c r="BM68" s="79"/>
      <c r="BN68" s="79"/>
      <c r="BO68" s="79"/>
      <c r="BP68" s="79"/>
      <c r="BQ68" s="79"/>
      <c r="BR68" s="79"/>
      <c r="BS68" s="79"/>
      <c r="BT68" s="79"/>
      <c r="BU68" s="79"/>
      <c r="BV68" s="79"/>
      <c r="BW68" s="79"/>
      <c r="BX68" s="79"/>
      <c r="BY68" s="79"/>
      <c r="BZ68" s="79"/>
      <c r="CA68" s="79"/>
      <c r="CB68" s="79"/>
    </row>
    <row r="69" spans="1:80" x14ac:dyDescent="0.25">
      <c r="A69" s="79"/>
      <c r="B69" s="79"/>
      <c r="C69" s="79"/>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c r="AU69" s="79"/>
      <c r="AV69" s="79"/>
      <c r="AW69" s="79"/>
      <c r="AX69" s="79"/>
      <c r="AY69" s="79"/>
      <c r="AZ69" s="79"/>
      <c r="BA69" s="79"/>
      <c r="BB69" s="79"/>
      <c r="BC69" s="79"/>
      <c r="BD69" s="79"/>
      <c r="BE69" s="79"/>
      <c r="BF69" s="79"/>
      <c r="BG69" s="79"/>
      <c r="BH69" s="79"/>
      <c r="BI69" s="79"/>
      <c r="BJ69" s="79"/>
      <c r="BK69" s="79"/>
      <c r="BL69" s="79"/>
      <c r="BM69" s="79"/>
      <c r="BN69" s="79"/>
      <c r="BO69" s="79"/>
      <c r="BP69" s="79"/>
      <c r="BQ69" s="79"/>
      <c r="BR69" s="79"/>
      <c r="BS69" s="79"/>
      <c r="BT69" s="79"/>
      <c r="BU69" s="79"/>
      <c r="BV69" s="79"/>
      <c r="BW69" s="79"/>
      <c r="BX69" s="79"/>
      <c r="BY69" s="79"/>
      <c r="BZ69" s="79"/>
      <c r="CA69" s="79"/>
      <c r="CB69" s="79"/>
    </row>
    <row r="70" spans="1:80" x14ac:dyDescent="0.25">
      <c r="A70" s="79"/>
      <c r="B70" s="79"/>
      <c r="C70" s="79"/>
      <c r="D70" s="79"/>
      <c r="E70" s="79"/>
      <c r="F70" s="79"/>
      <c r="G70" s="79"/>
      <c r="H70" s="79"/>
      <c r="I70" s="79"/>
      <c r="J70" s="79"/>
      <c r="K70" s="79"/>
      <c r="L70" s="79"/>
      <c r="M70" s="79"/>
      <c r="N70" s="79"/>
      <c r="O70" s="79"/>
      <c r="P70" s="79"/>
      <c r="Q70" s="79"/>
      <c r="R70" s="79"/>
      <c r="S70" s="79"/>
      <c r="T70" s="79"/>
      <c r="U70" s="79"/>
      <c r="V70" s="79"/>
      <c r="W70" s="79"/>
      <c r="X70" s="79"/>
      <c r="Y70" s="79"/>
      <c r="Z70" s="79"/>
      <c r="AA70" s="79"/>
      <c r="AB70" s="79"/>
      <c r="AC70" s="79"/>
      <c r="AD70" s="79"/>
      <c r="AE70" s="79"/>
      <c r="AF70" s="79"/>
      <c r="AG70" s="79"/>
      <c r="AH70" s="79"/>
      <c r="AI70" s="79"/>
      <c r="AJ70" s="79"/>
      <c r="AK70" s="79"/>
      <c r="AL70" s="79"/>
      <c r="AM70" s="79"/>
      <c r="AN70" s="79"/>
      <c r="AO70" s="79"/>
      <c r="AP70" s="79"/>
      <c r="AQ70" s="79"/>
      <c r="AR70" s="79"/>
      <c r="AS70" s="79"/>
      <c r="AT70" s="79"/>
      <c r="AU70" s="79"/>
      <c r="AV70" s="79"/>
      <c r="AW70" s="79"/>
      <c r="AX70" s="79"/>
      <c r="AY70" s="79"/>
      <c r="AZ70" s="79"/>
      <c r="BA70" s="79"/>
      <c r="BB70" s="79"/>
      <c r="BC70" s="79"/>
      <c r="BD70" s="79"/>
      <c r="BE70" s="79"/>
      <c r="BF70" s="79"/>
      <c r="BG70" s="79"/>
      <c r="BH70" s="79"/>
      <c r="BI70" s="79"/>
      <c r="BJ70" s="79"/>
      <c r="BK70" s="79"/>
      <c r="BL70" s="79"/>
      <c r="BM70" s="79"/>
      <c r="BN70" s="79"/>
      <c r="BO70" s="79"/>
      <c r="BP70" s="79"/>
      <c r="BQ70" s="79"/>
      <c r="BR70" s="79"/>
      <c r="BS70" s="79"/>
      <c r="BT70" s="79"/>
      <c r="BU70" s="79"/>
      <c r="BV70" s="79"/>
      <c r="BW70" s="79"/>
      <c r="BX70" s="79"/>
      <c r="BY70" s="79"/>
      <c r="BZ70" s="79"/>
      <c r="CA70" s="79"/>
      <c r="CB70" s="79"/>
    </row>
    <row r="71" spans="1:80" x14ac:dyDescent="0.25">
      <c r="A71" s="79"/>
      <c r="B71" s="79"/>
      <c r="C71" s="79"/>
      <c r="D71" s="79"/>
      <c r="E71" s="79"/>
      <c r="F71" s="79"/>
      <c r="G71" s="79"/>
      <c r="H71" s="79"/>
      <c r="I71" s="79"/>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c r="AP71" s="79"/>
      <c r="AQ71" s="79"/>
      <c r="AR71" s="79"/>
      <c r="AS71" s="79"/>
      <c r="AT71" s="79"/>
      <c r="AU71" s="79"/>
      <c r="AV71" s="79"/>
      <c r="AW71" s="79"/>
      <c r="AX71" s="79"/>
      <c r="AY71" s="79"/>
      <c r="AZ71" s="79"/>
      <c r="BA71" s="79"/>
      <c r="BB71" s="79"/>
      <c r="BC71" s="79"/>
      <c r="BD71" s="79"/>
      <c r="BE71" s="79"/>
      <c r="BF71" s="79"/>
      <c r="BG71" s="79"/>
      <c r="BH71" s="79"/>
      <c r="BI71" s="79"/>
      <c r="BJ71" s="79"/>
      <c r="BK71" s="79"/>
      <c r="BL71" s="79"/>
      <c r="BM71" s="79"/>
      <c r="BN71" s="79"/>
      <c r="BO71" s="79"/>
      <c r="BP71" s="79"/>
      <c r="BQ71" s="79"/>
      <c r="BR71" s="79"/>
      <c r="BS71" s="79"/>
      <c r="BT71" s="79"/>
      <c r="BU71" s="79"/>
      <c r="BV71" s="79"/>
      <c r="BW71" s="79"/>
      <c r="BX71" s="79"/>
      <c r="BY71" s="79"/>
      <c r="BZ71" s="79"/>
      <c r="CA71" s="79"/>
      <c r="CB71" s="79"/>
    </row>
    <row r="72" spans="1:80" x14ac:dyDescent="0.25">
      <c r="A72" s="79"/>
      <c r="B72" s="79"/>
      <c r="C72" s="79"/>
      <c r="D72" s="79"/>
      <c r="E72" s="79"/>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79"/>
      <c r="AO72" s="79"/>
      <c r="AP72" s="79"/>
      <c r="AQ72" s="79"/>
      <c r="AR72" s="79"/>
      <c r="AS72" s="79"/>
      <c r="AT72" s="79"/>
      <c r="AU72" s="79"/>
      <c r="AV72" s="79"/>
      <c r="AW72" s="79"/>
      <c r="AX72" s="79"/>
      <c r="AY72" s="79"/>
      <c r="AZ72" s="79"/>
      <c r="BA72" s="79"/>
      <c r="BB72" s="79"/>
      <c r="BC72" s="79"/>
      <c r="BD72" s="79"/>
      <c r="BE72" s="79"/>
      <c r="BF72" s="79"/>
      <c r="BG72" s="79"/>
      <c r="BH72" s="79"/>
      <c r="BI72" s="79"/>
      <c r="BJ72" s="79"/>
      <c r="BK72" s="79"/>
      <c r="BL72" s="79"/>
      <c r="BM72" s="79"/>
      <c r="BN72" s="79"/>
      <c r="BO72" s="79"/>
      <c r="BP72" s="79"/>
      <c r="BQ72" s="79"/>
      <c r="BR72" s="79"/>
      <c r="BS72" s="79"/>
      <c r="BT72" s="79"/>
      <c r="BU72" s="79"/>
      <c r="BV72" s="79"/>
      <c r="BW72" s="79"/>
      <c r="BX72" s="79"/>
      <c r="BY72" s="79"/>
      <c r="BZ72" s="79"/>
      <c r="CA72" s="79"/>
      <c r="CB72" s="79"/>
    </row>
    <row r="73" spans="1:80" x14ac:dyDescent="0.25">
      <c r="A73" s="79"/>
      <c r="B73" s="79"/>
      <c r="C73" s="79"/>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79"/>
      <c r="AP73" s="79"/>
      <c r="AQ73" s="79"/>
      <c r="AR73" s="79"/>
      <c r="AS73" s="79"/>
      <c r="AT73" s="79"/>
      <c r="AU73" s="79"/>
      <c r="AV73" s="79"/>
      <c r="AW73" s="79"/>
      <c r="AX73" s="79"/>
      <c r="AY73" s="79"/>
      <c r="AZ73" s="79"/>
      <c r="BA73" s="79"/>
      <c r="BB73" s="79"/>
      <c r="BC73" s="79"/>
      <c r="BD73" s="79"/>
      <c r="BE73" s="79"/>
      <c r="BF73" s="79"/>
      <c r="BG73" s="79"/>
      <c r="BH73" s="79"/>
      <c r="BI73" s="79"/>
      <c r="BJ73" s="79"/>
      <c r="BK73" s="79"/>
      <c r="BL73" s="79"/>
      <c r="BM73" s="79"/>
      <c r="BN73" s="79"/>
      <c r="BO73" s="79"/>
      <c r="BP73" s="79"/>
      <c r="BQ73" s="79"/>
      <c r="BR73" s="79"/>
      <c r="BS73" s="79"/>
      <c r="BT73" s="79"/>
      <c r="BU73" s="79"/>
      <c r="BV73" s="79"/>
      <c r="BW73" s="79"/>
      <c r="BX73" s="79"/>
      <c r="BY73" s="79"/>
      <c r="BZ73" s="79"/>
      <c r="CA73" s="79"/>
      <c r="CB73" s="79"/>
    </row>
    <row r="74" spans="1:80" x14ac:dyDescent="0.25">
      <c r="A74" s="79"/>
      <c r="B74" s="79"/>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79"/>
      <c r="AU74" s="79"/>
      <c r="AV74" s="79"/>
      <c r="AW74" s="79"/>
      <c r="AX74" s="79"/>
      <c r="AY74" s="79"/>
      <c r="AZ74" s="79"/>
      <c r="BA74" s="79"/>
      <c r="BB74" s="79"/>
      <c r="BC74" s="79"/>
      <c r="BD74" s="79"/>
      <c r="BE74" s="79"/>
      <c r="BF74" s="79"/>
      <c r="BG74" s="79"/>
      <c r="BH74" s="79"/>
      <c r="BI74" s="79"/>
      <c r="BJ74" s="79"/>
      <c r="BK74" s="79"/>
      <c r="BL74" s="79"/>
      <c r="BM74" s="79"/>
      <c r="BN74" s="79"/>
      <c r="BO74" s="79"/>
      <c r="BP74" s="79"/>
      <c r="BQ74" s="79"/>
      <c r="BR74" s="79"/>
      <c r="BS74" s="79"/>
      <c r="BT74" s="79"/>
      <c r="BU74" s="79"/>
      <c r="BV74" s="79"/>
      <c r="BW74" s="79"/>
      <c r="BX74" s="79"/>
      <c r="BY74" s="79"/>
      <c r="BZ74" s="79"/>
      <c r="CA74" s="79"/>
      <c r="CB74" s="79"/>
    </row>
    <row r="75" spans="1:80" x14ac:dyDescent="0.25">
      <c r="A75" s="79"/>
      <c r="B75" s="79"/>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79"/>
      <c r="AJ75" s="79"/>
      <c r="AK75" s="79"/>
      <c r="AL75" s="79"/>
      <c r="AM75" s="79"/>
      <c r="AN75" s="79"/>
      <c r="AO75" s="79"/>
      <c r="AP75" s="79"/>
      <c r="AQ75" s="79"/>
      <c r="AR75" s="79"/>
      <c r="AS75" s="79"/>
      <c r="AT75" s="79"/>
      <c r="AU75" s="79"/>
      <c r="AV75" s="79"/>
      <c r="AW75" s="79"/>
      <c r="AX75" s="79"/>
      <c r="AY75" s="79"/>
      <c r="AZ75" s="79"/>
      <c r="BA75" s="79"/>
      <c r="BB75" s="79"/>
      <c r="BC75" s="79"/>
      <c r="BD75" s="79"/>
      <c r="BE75" s="79"/>
      <c r="BF75" s="79"/>
      <c r="BG75" s="79"/>
      <c r="BH75" s="79"/>
      <c r="BI75" s="79"/>
      <c r="BJ75" s="79"/>
      <c r="BK75" s="79"/>
      <c r="BL75" s="79"/>
      <c r="BM75" s="79"/>
      <c r="BN75" s="79"/>
      <c r="BO75" s="79"/>
      <c r="BP75" s="79"/>
      <c r="BQ75" s="79"/>
      <c r="BR75" s="79"/>
      <c r="BS75" s="79"/>
      <c r="BT75" s="79"/>
      <c r="BU75" s="79"/>
      <c r="BV75" s="79"/>
      <c r="BW75" s="79"/>
      <c r="BX75" s="79"/>
      <c r="BY75" s="79"/>
      <c r="BZ75" s="79"/>
      <c r="CA75" s="79"/>
      <c r="CB75" s="79"/>
    </row>
    <row r="76" spans="1:80" x14ac:dyDescent="0.25">
      <c r="A76" s="79"/>
      <c r="B76" s="79"/>
      <c r="C76" s="79"/>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c r="AF76" s="79"/>
      <c r="AG76" s="79"/>
      <c r="AH76" s="79"/>
      <c r="AI76" s="79"/>
      <c r="AJ76" s="79"/>
      <c r="AK76" s="79"/>
      <c r="AL76" s="79"/>
      <c r="AM76" s="79"/>
      <c r="AN76" s="79"/>
      <c r="AO76" s="79"/>
      <c r="AP76" s="79"/>
      <c r="AQ76" s="79"/>
      <c r="AR76" s="79"/>
      <c r="AS76" s="79"/>
      <c r="AT76" s="79"/>
      <c r="AU76" s="79"/>
      <c r="AV76" s="79"/>
      <c r="AW76" s="79"/>
      <c r="AX76" s="79"/>
      <c r="AY76" s="79"/>
      <c r="AZ76" s="79"/>
      <c r="BA76" s="79"/>
      <c r="BB76" s="79"/>
      <c r="BC76" s="79"/>
      <c r="BD76" s="79"/>
      <c r="BE76" s="79"/>
      <c r="BF76" s="79"/>
      <c r="BG76" s="79"/>
      <c r="BH76" s="79"/>
      <c r="BI76" s="79"/>
      <c r="BJ76" s="79"/>
      <c r="BK76" s="79"/>
      <c r="BL76" s="79"/>
      <c r="BM76" s="79"/>
      <c r="BN76" s="79"/>
      <c r="BO76" s="79"/>
      <c r="BP76" s="79"/>
      <c r="BQ76" s="79"/>
      <c r="BR76" s="79"/>
      <c r="BS76" s="79"/>
      <c r="BT76" s="79"/>
      <c r="BU76" s="79"/>
      <c r="BV76" s="79"/>
      <c r="BW76" s="79"/>
      <c r="BX76" s="79"/>
      <c r="BY76" s="79"/>
      <c r="BZ76" s="79"/>
      <c r="CA76" s="79"/>
      <c r="CB76" s="79"/>
    </row>
    <row r="77" spans="1:80" x14ac:dyDescent="0.25">
      <c r="A77" s="79"/>
      <c r="B77" s="79"/>
      <c r="C77" s="79"/>
      <c r="D77" s="79"/>
      <c r="E77" s="79"/>
      <c r="F77" s="79"/>
      <c r="G77" s="79"/>
      <c r="H77" s="79"/>
      <c r="I77" s="79"/>
      <c r="J77" s="79"/>
      <c r="K77" s="79"/>
      <c r="L77" s="79"/>
      <c r="M77" s="79"/>
      <c r="N77" s="79"/>
      <c r="O77" s="79"/>
      <c r="P77" s="79"/>
      <c r="Q77" s="79"/>
      <c r="R77" s="79"/>
      <c r="S77" s="79"/>
      <c r="T77" s="79"/>
      <c r="U77" s="79"/>
      <c r="V77" s="79"/>
      <c r="W77" s="79"/>
      <c r="X77" s="79"/>
      <c r="Y77" s="79"/>
      <c r="Z77" s="79"/>
      <c r="AA77" s="79"/>
      <c r="AB77" s="79"/>
      <c r="AC77" s="79"/>
      <c r="AD77" s="79"/>
      <c r="AE77" s="79"/>
      <c r="AF77" s="79"/>
      <c r="AG77" s="79"/>
      <c r="AH77" s="79"/>
      <c r="AI77" s="79"/>
      <c r="AJ77" s="79"/>
      <c r="AK77" s="79"/>
      <c r="AL77" s="79"/>
      <c r="AM77" s="79"/>
      <c r="AN77" s="79"/>
      <c r="AO77" s="79"/>
      <c r="AP77" s="79"/>
      <c r="AQ77" s="79"/>
      <c r="AR77" s="79"/>
      <c r="AS77" s="79"/>
      <c r="AT77" s="79"/>
      <c r="AU77" s="79"/>
      <c r="AV77" s="79"/>
      <c r="AW77" s="79"/>
      <c r="AX77" s="79"/>
      <c r="AY77" s="79"/>
      <c r="AZ77" s="79"/>
      <c r="BA77" s="79"/>
      <c r="BB77" s="79"/>
      <c r="BC77" s="79"/>
      <c r="BD77" s="79"/>
      <c r="BE77" s="79"/>
      <c r="BF77" s="79"/>
      <c r="BG77" s="79"/>
      <c r="BH77" s="79"/>
      <c r="BI77" s="79"/>
      <c r="BJ77" s="79"/>
      <c r="BK77" s="79"/>
      <c r="BL77" s="79"/>
      <c r="BM77" s="79"/>
      <c r="BN77" s="79"/>
      <c r="BO77" s="79"/>
      <c r="BP77" s="79"/>
      <c r="BQ77" s="79"/>
      <c r="BR77" s="79"/>
      <c r="BS77" s="79"/>
      <c r="BT77" s="79"/>
      <c r="BU77" s="79"/>
      <c r="BV77" s="79"/>
      <c r="BW77" s="79"/>
      <c r="BX77" s="79"/>
      <c r="BY77" s="79"/>
      <c r="BZ77" s="79"/>
      <c r="CA77" s="79"/>
      <c r="CB77" s="79"/>
    </row>
    <row r="78" spans="1:80" x14ac:dyDescent="0.25">
      <c r="A78" s="79"/>
      <c r="B78" s="79"/>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c r="AU78" s="79"/>
      <c r="AV78" s="79"/>
      <c r="AW78" s="79"/>
      <c r="AX78" s="79"/>
      <c r="AY78" s="79"/>
      <c r="AZ78" s="79"/>
      <c r="BA78" s="79"/>
      <c r="BB78" s="79"/>
      <c r="BC78" s="79"/>
      <c r="BD78" s="79"/>
      <c r="BE78" s="79"/>
      <c r="BF78" s="79"/>
      <c r="BG78" s="79"/>
      <c r="BH78" s="79"/>
      <c r="BI78" s="79"/>
      <c r="BJ78" s="79"/>
      <c r="BK78" s="79"/>
      <c r="BL78" s="79"/>
      <c r="BM78" s="79"/>
      <c r="BN78" s="79"/>
      <c r="BO78" s="79"/>
      <c r="BP78" s="79"/>
      <c r="BQ78" s="79"/>
      <c r="BR78" s="79"/>
      <c r="BS78" s="79"/>
      <c r="BT78" s="79"/>
      <c r="BU78" s="79"/>
      <c r="BV78" s="79"/>
      <c r="BW78" s="79"/>
      <c r="BX78" s="79"/>
      <c r="BY78" s="79"/>
      <c r="BZ78" s="79"/>
      <c r="CA78" s="79"/>
      <c r="CB78" s="79"/>
    </row>
    <row r="79" spans="1:80" x14ac:dyDescent="0.25">
      <c r="A79" s="79"/>
      <c r="B79" s="79"/>
      <c r="C79" s="79"/>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c r="AH79" s="79"/>
      <c r="AI79" s="79"/>
      <c r="AJ79" s="79"/>
      <c r="AK79" s="79"/>
      <c r="AL79" s="79"/>
      <c r="AM79" s="79"/>
      <c r="AN79" s="79"/>
      <c r="AO79" s="79"/>
      <c r="AP79" s="79"/>
      <c r="AQ79" s="79"/>
      <c r="AR79" s="79"/>
      <c r="AS79" s="79"/>
      <c r="AT79" s="79"/>
      <c r="AU79" s="79"/>
      <c r="AV79" s="79"/>
      <c r="AW79" s="79"/>
      <c r="AX79" s="79"/>
      <c r="AY79" s="79"/>
      <c r="AZ79" s="79"/>
      <c r="BA79" s="79"/>
      <c r="BB79" s="79"/>
      <c r="BC79" s="79"/>
      <c r="BD79" s="79"/>
      <c r="BE79" s="79"/>
      <c r="BF79" s="79"/>
      <c r="BG79" s="79"/>
      <c r="BH79" s="79"/>
      <c r="BI79" s="79"/>
      <c r="BJ79" s="79"/>
      <c r="BK79" s="79"/>
    </row>
    <row r="80" spans="1:80" x14ac:dyDescent="0.25">
      <c r="A80" s="79"/>
      <c r="B80" s="79"/>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c r="AU80" s="79"/>
      <c r="AV80" s="79"/>
      <c r="AW80" s="79"/>
      <c r="AX80" s="79"/>
      <c r="AY80" s="79"/>
      <c r="AZ80" s="79"/>
      <c r="BA80" s="79"/>
      <c r="BB80" s="79"/>
      <c r="BC80" s="79"/>
      <c r="BD80" s="79"/>
      <c r="BE80" s="79"/>
      <c r="BF80" s="79"/>
      <c r="BG80" s="79"/>
      <c r="BH80" s="79"/>
      <c r="BI80" s="79"/>
      <c r="BJ80" s="79"/>
      <c r="BK80" s="79"/>
    </row>
    <row r="81" spans="1:63" x14ac:dyDescent="0.25">
      <c r="A81" s="79"/>
      <c r="B81" s="79"/>
      <c r="C81" s="79"/>
      <c r="D81" s="79"/>
      <c r="E81" s="79"/>
      <c r="F81" s="79"/>
      <c r="G81" s="79"/>
      <c r="H81" s="79"/>
      <c r="I81" s="79"/>
      <c r="J81" s="79"/>
      <c r="K81" s="79"/>
      <c r="L81" s="79"/>
      <c r="M81" s="79"/>
      <c r="N81" s="79"/>
      <c r="O81" s="79"/>
      <c r="P81" s="79"/>
      <c r="Q81" s="79"/>
      <c r="R81" s="79"/>
      <c r="S81" s="79"/>
      <c r="T81" s="79"/>
      <c r="U81" s="79"/>
      <c r="V81" s="79"/>
      <c r="W81" s="79"/>
      <c r="X81" s="79"/>
      <c r="Y81" s="79"/>
      <c r="Z81" s="79"/>
      <c r="AA81" s="79"/>
      <c r="AB81" s="79"/>
      <c r="AC81" s="79"/>
      <c r="AD81" s="79"/>
      <c r="AE81" s="79"/>
      <c r="AF81" s="79"/>
      <c r="AG81" s="79"/>
      <c r="AH81" s="79"/>
      <c r="AI81" s="79"/>
      <c r="AJ81" s="79"/>
      <c r="AK81" s="79"/>
      <c r="AL81" s="79"/>
      <c r="AM81" s="79"/>
      <c r="AN81" s="79"/>
      <c r="AO81" s="79"/>
      <c r="AP81" s="79"/>
      <c r="AQ81" s="79"/>
      <c r="AR81" s="79"/>
      <c r="AS81" s="79"/>
      <c r="AT81" s="79"/>
      <c r="AU81" s="79"/>
      <c r="AV81" s="79"/>
      <c r="AW81" s="79"/>
      <c r="AX81" s="79"/>
      <c r="AY81" s="79"/>
      <c r="AZ81" s="79"/>
      <c r="BA81" s="79"/>
      <c r="BB81" s="79"/>
      <c r="BC81" s="79"/>
      <c r="BD81" s="79"/>
      <c r="BE81" s="79"/>
      <c r="BF81" s="79"/>
      <c r="BG81" s="79"/>
      <c r="BH81" s="79"/>
      <c r="BI81" s="79"/>
      <c r="BJ81" s="79"/>
      <c r="BK81" s="79"/>
    </row>
    <row r="82" spans="1:63" x14ac:dyDescent="0.25">
      <c r="A82" s="79"/>
      <c r="B82" s="79"/>
      <c r="C82" s="79"/>
      <c r="D82" s="79"/>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c r="AP82" s="79"/>
      <c r="AQ82" s="79"/>
      <c r="AR82" s="79"/>
      <c r="AS82" s="79"/>
      <c r="AT82" s="79"/>
      <c r="AU82" s="79"/>
      <c r="AV82" s="79"/>
      <c r="AW82" s="79"/>
      <c r="AX82" s="79"/>
      <c r="AY82" s="79"/>
      <c r="AZ82" s="79"/>
      <c r="BA82" s="79"/>
      <c r="BB82" s="79"/>
      <c r="BC82" s="79"/>
      <c r="BD82" s="79"/>
      <c r="BE82" s="79"/>
      <c r="BF82" s="79"/>
      <c r="BG82" s="79"/>
      <c r="BH82" s="79"/>
      <c r="BI82" s="79"/>
      <c r="BJ82" s="79"/>
      <c r="BK82" s="79"/>
    </row>
    <row r="83" spans="1:63" x14ac:dyDescent="0.25">
      <c r="A83" s="79"/>
      <c r="B83" s="79"/>
      <c r="C83" s="79"/>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c r="AU83" s="79"/>
      <c r="AV83" s="79"/>
      <c r="AW83" s="79"/>
      <c r="AX83" s="79"/>
      <c r="AY83" s="79"/>
      <c r="AZ83" s="79"/>
      <c r="BA83" s="79"/>
      <c r="BB83" s="79"/>
      <c r="BC83" s="79"/>
      <c r="BD83" s="79"/>
      <c r="BE83" s="79"/>
      <c r="BF83" s="79"/>
      <c r="BG83" s="79"/>
      <c r="BH83" s="79"/>
      <c r="BI83" s="79"/>
      <c r="BJ83" s="79"/>
      <c r="BK83" s="79"/>
    </row>
    <row r="84" spans="1:63" x14ac:dyDescent="0.25">
      <c r="A84" s="79"/>
      <c r="B84" s="79"/>
      <c r="C84" s="79"/>
      <c r="D84" s="79"/>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c r="AE84" s="79"/>
      <c r="AF84" s="79"/>
      <c r="AG84" s="79"/>
      <c r="AH84" s="79"/>
      <c r="AI84" s="79"/>
      <c r="AJ84" s="79"/>
      <c r="AK84" s="79"/>
      <c r="AL84" s="79"/>
      <c r="AM84" s="79"/>
      <c r="AN84" s="79"/>
      <c r="AO84" s="79"/>
      <c r="AP84" s="79"/>
      <c r="AQ84" s="79"/>
      <c r="AR84" s="79"/>
      <c r="AS84" s="79"/>
      <c r="AT84" s="79"/>
      <c r="AU84" s="79"/>
      <c r="AV84" s="79"/>
      <c r="AW84" s="79"/>
      <c r="AX84" s="79"/>
      <c r="AY84" s="79"/>
      <c r="AZ84" s="79"/>
      <c r="BA84" s="79"/>
      <c r="BB84" s="79"/>
      <c r="BC84" s="79"/>
      <c r="BD84" s="79"/>
      <c r="BE84" s="79"/>
      <c r="BF84" s="79"/>
      <c r="BG84" s="79"/>
      <c r="BH84" s="79"/>
      <c r="BI84" s="79"/>
      <c r="BJ84" s="79"/>
      <c r="BK84" s="79"/>
    </row>
    <row r="85" spans="1:63" x14ac:dyDescent="0.25">
      <c r="A85" s="79"/>
      <c r="B85" s="79"/>
      <c r="C85" s="79"/>
      <c r="D85" s="79"/>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79"/>
      <c r="AF85" s="79"/>
      <c r="AG85" s="79"/>
      <c r="AH85" s="79"/>
      <c r="AI85" s="79"/>
      <c r="AJ85" s="79"/>
      <c r="AK85" s="79"/>
      <c r="AL85" s="79"/>
      <c r="AM85" s="79"/>
      <c r="AN85" s="79"/>
      <c r="AO85" s="79"/>
      <c r="AP85" s="79"/>
      <c r="AQ85" s="79"/>
      <c r="AR85" s="79"/>
      <c r="AS85" s="79"/>
      <c r="AT85" s="79"/>
      <c r="AU85" s="79"/>
      <c r="AV85" s="79"/>
      <c r="AW85" s="79"/>
      <c r="AX85" s="79"/>
      <c r="AY85" s="79"/>
      <c r="AZ85" s="79"/>
      <c r="BA85" s="79"/>
      <c r="BB85" s="79"/>
      <c r="BC85" s="79"/>
      <c r="BD85" s="79"/>
      <c r="BE85" s="79"/>
      <c r="BF85" s="79"/>
      <c r="BG85" s="79"/>
      <c r="BH85" s="79"/>
      <c r="BI85" s="79"/>
      <c r="BJ85" s="79"/>
      <c r="BK85" s="79"/>
    </row>
    <row r="86" spans="1:63" x14ac:dyDescent="0.25">
      <c r="A86" s="79"/>
      <c r="B86" s="79"/>
      <c r="C86" s="79"/>
      <c r="D86" s="79"/>
      <c r="E86" s="79"/>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c r="AE86" s="79"/>
      <c r="AF86" s="79"/>
      <c r="AG86" s="79"/>
      <c r="AH86" s="79"/>
      <c r="AI86" s="79"/>
      <c r="AJ86" s="79"/>
      <c r="AK86" s="79"/>
      <c r="AL86" s="79"/>
      <c r="AM86" s="79"/>
      <c r="AN86" s="79"/>
      <c r="AO86" s="79"/>
      <c r="AP86" s="79"/>
      <c r="AQ86" s="79"/>
      <c r="AR86" s="79"/>
      <c r="AS86" s="79"/>
      <c r="AT86" s="79"/>
      <c r="AU86" s="79"/>
      <c r="AV86" s="79"/>
      <c r="AW86" s="79"/>
      <c r="AX86" s="79"/>
      <c r="AY86" s="79"/>
      <c r="AZ86" s="79"/>
      <c r="BA86" s="79"/>
      <c r="BB86" s="79"/>
      <c r="BC86" s="79"/>
      <c r="BD86" s="79"/>
      <c r="BE86" s="79"/>
      <c r="BF86" s="79"/>
      <c r="BG86" s="79"/>
      <c r="BH86" s="79"/>
      <c r="BI86" s="79"/>
      <c r="BJ86" s="79"/>
      <c r="BK86" s="79"/>
    </row>
    <row r="87" spans="1:63" x14ac:dyDescent="0.25">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79"/>
      <c r="BB87" s="79"/>
      <c r="BC87" s="79"/>
      <c r="BD87" s="79"/>
      <c r="BE87" s="79"/>
      <c r="BF87" s="79"/>
      <c r="BG87" s="79"/>
      <c r="BH87" s="79"/>
      <c r="BI87" s="79"/>
      <c r="BJ87" s="79"/>
      <c r="BK87" s="79"/>
    </row>
    <row r="88" spans="1:63" x14ac:dyDescent="0.25">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79"/>
      <c r="BA88" s="79"/>
      <c r="BB88" s="79"/>
      <c r="BC88" s="79"/>
      <c r="BD88" s="79"/>
      <c r="BE88" s="79"/>
      <c r="BF88" s="79"/>
      <c r="BG88" s="79"/>
      <c r="BH88" s="79"/>
      <c r="BI88" s="79"/>
      <c r="BJ88" s="79"/>
      <c r="BK88" s="79"/>
    </row>
    <row r="89" spans="1:63" x14ac:dyDescent="0.25">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79"/>
      <c r="BI89" s="79"/>
      <c r="BJ89" s="79"/>
      <c r="BK89" s="79"/>
    </row>
    <row r="90" spans="1:63" x14ac:dyDescent="0.25">
      <c r="A90" s="79"/>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79"/>
      <c r="AF90" s="79"/>
      <c r="AG90" s="79"/>
      <c r="AH90" s="79"/>
      <c r="AI90" s="79"/>
      <c r="AJ90" s="79"/>
      <c r="AK90" s="79"/>
      <c r="AL90" s="79"/>
      <c r="AM90" s="79"/>
      <c r="AN90" s="79"/>
      <c r="AO90" s="79"/>
      <c r="AP90" s="79"/>
      <c r="AQ90" s="79"/>
      <c r="AR90" s="79"/>
      <c r="AS90" s="79"/>
      <c r="AT90" s="79"/>
      <c r="AU90" s="79"/>
      <c r="AV90" s="79"/>
      <c r="AW90" s="79"/>
      <c r="AX90" s="79"/>
      <c r="AY90" s="79"/>
      <c r="AZ90" s="79"/>
      <c r="BA90" s="79"/>
      <c r="BB90" s="79"/>
      <c r="BC90" s="79"/>
      <c r="BD90" s="79"/>
      <c r="BE90" s="79"/>
      <c r="BF90" s="79"/>
      <c r="BG90" s="79"/>
      <c r="BH90" s="79"/>
      <c r="BI90" s="79"/>
      <c r="BJ90" s="79"/>
      <c r="BK90" s="79"/>
    </row>
    <row r="91" spans="1:63" x14ac:dyDescent="0.25">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c r="AP91" s="79"/>
      <c r="AQ91" s="79"/>
      <c r="AR91" s="79"/>
      <c r="AS91" s="79"/>
      <c r="AT91" s="79"/>
      <c r="AU91" s="79"/>
      <c r="AV91" s="79"/>
      <c r="AW91" s="79"/>
      <c r="AX91" s="79"/>
      <c r="AY91" s="79"/>
      <c r="AZ91" s="79"/>
      <c r="BA91" s="79"/>
      <c r="BB91" s="79"/>
      <c r="BC91" s="79"/>
      <c r="BD91" s="79"/>
      <c r="BE91" s="79"/>
      <c r="BF91" s="79"/>
      <c r="BG91" s="79"/>
      <c r="BH91" s="79"/>
      <c r="BI91" s="79"/>
      <c r="BJ91" s="79"/>
      <c r="BK91" s="79"/>
    </row>
    <row r="92" spans="1:63" x14ac:dyDescent="0.25">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79"/>
      <c r="AF92" s="79"/>
      <c r="AG92" s="79"/>
      <c r="AH92" s="79"/>
      <c r="AI92" s="79"/>
      <c r="AJ92" s="79"/>
      <c r="AK92" s="79"/>
      <c r="AL92" s="79"/>
      <c r="AM92" s="79"/>
      <c r="AN92" s="79"/>
      <c r="AO92" s="79"/>
      <c r="AP92" s="79"/>
      <c r="AQ92" s="79"/>
      <c r="AR92" s="79"/>
      <c r="AS92" s="79"/>
      <c r="AT92" s="79"/>
      <c r="AU92" s="79"/>
      <c r="AV92" s="79"/>
      <c r="AW92" s="79"/>
      <c r="AX92" s="79"/>
      <c r="AY92" s="79"/>
      <c r="AZ92" s="79"/>
      <c r="BA92" s="79"/>
      <c r="BB92" s="79"/>
      <c r="BC92" s="79"/>
      <c r="BD92" s="79"/>
      <c r="BE92" s="79"/>
      <c r="BF92" s="79"/>
      <c r="BG92" s="79"/>
      <c r="BH92" s="79"/>
      <c r="BI92" s="79"/>
      <c r="BJ92" s="79"/>
      <c r="BK92" s="79"/>
    </row>
    <row r="93" spans="1:63" x14ac:dyDescent="0.25">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c r="AP93" s="79"/>
      <c r="AQ93" s="79"/>
      <c r="AR93" s="79"/>
      <c r="AS93" s="79"/>
      <c r="AT93" s="79"/>
      <c r="AU93" s="79"/>
      <c r="AV93" s="79"/>
      <c r="AW93" s="79"/>
      <c r="AX93" s="79"/>
      <c r="AY93" s="79"/>
      <c r="AZ93" s="79"/>
      <c r="BA93" s="79"/>
      <c r="BB93" s="79"/>
      <c r="BC93" s="79"/>
      <c r="BD93" s="79"/>
      <c r="BE93" s="79"/>
      <c r="BF93" s="79"/>
      <c r="BG93" s="79"/>
      <c r="BH93" s="79"/>
      <c r="BI93" s="79"/>
      <c r="BJ93" s="79"/>
      <c r="BK93" s="79"/>
    </row>
    <row r="94" spans="1:63" x14ac:dyDescent="0.25">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c r="AP94" s="79"/>
      <c r="AQ94" s="79"/>
      <c r="AR94" s="79"/>
      <c r="AS94" s="79"/>
      <c r="AT94" s="79"/>
      <c r="AU94" s="79"/>
      <c r="AV94" s="79"/>
      <c r="AW94" s="79"/>
      <c r="AX94" s="79"/>
      <c r="AY94" s="79"/>
      <c r="AZ94" s="79"/>
      <c r="BA94" s="79"/>
      <c r="BB94" s="79"/>
      <c r="BC94" s="79"/>
      <c r="BD94" s="79"/>
      <c r="BE94" s="79"/>
      <c r="BF94" s="79"/>
      <c r="BG94" s="79"/>
      <c r="BH94" s="79"/>
      <c r="BI94" s="79"/>
      <c r="BJ94" s="79"/>
      <c r="BK94" s="79"/>
    </row>
    <row r="95" spans="1:63" x14ac:dyDescent="0.25">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79"/>
      <c r="AF95" s="79"/>
      <c r="AG95" s="79"/>
      <c r="AH95" s="79"/>
      <c r="AI95" s="79"/>
      <c r="AJ95" s="79"/>
      <c r="AK95" s="79"/>
      <c r="AL95" s="79"/>
      <c r="AM95" s="79"/>
      <c r="AN95" s="79"/>
      <c r="AO95" s="79"/>
      <c r="AP95" s="79"/>
      <c r="AQ95" s="79"/>
      <c r="AR95" s="79"/>
      <c r="AS95" s="79"/>
      <c r="AT95" s="79"/>
      <c r="AU95" s="79"/>
      <c r="AV95" s="79"/>
      <c r="AW95" s="79"/>
      <c r="AX95" s="79"/>
      <c r="AY95" s="79"/>
      <c r="AZ95" s="79"/>
      <c r="BA95" s="79"/>
      <c r="BB95" s="79"/>
      <c r="BC95" s="79"/>
      <c r="BD95" s="79"/>
      <c r="BE95" s="79"/>
      <c r="BF95" s="79"/>
      <c r="BG95" s="79"/>
      <c r="BH95" s="79"/>
      <c r="BI95" s="79"/>
      <c r="BJ95" s="79"/>
      <c r="BK95" s="79"/>
    </row>
    <row r="96" spans="1:63" x14ac:dyDescent="0.25">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c r="AU96" s="79"/>
      <c r="AV96" s="79"/>
      <c r="AW96" s="79"/>
      <c r="AX96" s="79"/>
      <c r="AY96" s="79"/>
      <c r="AZ96" s="79"/>
      <c r="BA96" s="79"/>
      <c r="BB96" s="79"/>
      <c r="BC96" s="79"/>
      <c r="BD96" s="79"/>
      <c r="BE96" s="79"/>
      <c r="BF96" s="79"/>
      <c r="BG96" s="79"/>
      <c r="BH96" s="79"/>
      <c r="BI96" s="79"/>
      <c r="BJ96" s="79"/>
      <c r="BK96" s="79"/>
    </row>
    <row r="97" spans="1:63" x14ac:dyDescent="0.25">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79"/>
      <c r="AF97" s="79"/>
      <c r="AG97" s="79"/>
      <c r="AH97" s="79"/>
      <c r="AI97" s="79"/>
      <c r="AJ97" s="79"/>
      <c r="AK97" s="79"/>
      <c r="AL97" s="79"/>
      <c r="AM97" s="79"/>
      <c r="AN97" s="79"/>
      <c r="AO97" s="79"/>
      <c r="AP97" s="79"/>
      <c r="AQ97" s="79"/>
      <c r="AR97" s="79"/>
      <c r="AS97" s="79"/>
      <c r="AT97" s="79"/>
      <c r="AU97" s="79"/>
      <c r="AV97" s="79"/>
      <c r="AW97" s="79"/>
      <c r="AX97" s="79"/>
      <c r="AY97" s="79"/>
      <c r="AZ97" s="79"/>
      <c r="BA97" s="79"/>
      <c r="BB97" s="79"/>
      <c r="BC97" s="79"/>
      <c r="BD97" s="79"/>
      <c r="BE97" s="79"/>
      <c r="BF97" s="79"/>
      <c r="BG97" s="79"/>
      <c r="BH97" s="79"/>
      <c r="BI97" s="79"/>
      <c r="BJ97" s="79"/>
      <c r="BK97" s="79"/>
    </row>
    <row r="98" spans="1:63" x14ac:dyDescent="0.25">
      <c r="A98" s="79"/>
      <c r="B98" s="79"/>
      <c r="C98" s="79"/>
      <c r="D98" s="79"/>
      <c r="E98" s="79"/>
      <c r="F98" s="79"/>
      <c r="G98" s="79"/>
      <c r="H98" s="79"/>
      <c r="I98" s="79"/>
      <c r="J98" s="79"/>
      <c r="K98" s="79"/>
      <c r="L98" s="79"/>
      <c r="M98" s="79"/>
      <c r="N98" s="79"/>
      <c r="O98" s="79"/>
      <c r="P98" s="79"/>
      <c r="Q98" s="79"/>
      <c r="R98" s="79"/>
      <c r="S98" s="79"/>
      <c r="T98" s="79"/>
      <c r="U98" s="79"/>
      <c r="V98" s="79"/>
      <c r="W98" s="79"/>
      <c r="X98" s="79"/>
      <c r="Y98" s="79"/>
      <c r="Z98" s="79"/>
      <c r="AA98" s="79"/>
      <c r="AB98" s="79"/>
      <c r="AC98" s="79"/>
      <c r="AD98" s="79"/>
      <c r="AE98" s="79"/>
      <c r="AF98" s="79"/>
      <c r="AG98" s="79"/>
      <c r="AH98" s="79"/>
      <c r="AI98" s="79"/>
      <c r="AJ98" s="79"/>
      <c r="AK98" s="79"/>
      <c r="AL98" s="79"/>
      <c r="AM98" s="79"/>
      <c r="AN98" s="79"/>
      <c r="AO98" s="79"/>
      <c r="AP98" s="79"/>
      <c r="AQ98" s="79"/>
      <c r="AR98" s="79"/>
      <c r="AS98" s="79"/>
      <c r="AT98" s="79"/>
      <c r="AU98" s="79"/>
      <c r="AV98" s="79"/>
      <c r="AW98" s="79"/>
      <c r="AX98" s="79"/>
      <c r="AY98" s="79"/>
      <c r="AZ98" s="79"/>
      <c r="BA98" s="79"/>
      <c r="BB98" s="79"/>
      <c r="BC98" s="79"/>
      <c r="BD98" s="79"/>
      <c r="BE98" s="79"/>
      <c r="BF98" s="79"/>
      <c r="BG98" s="79"/>
      <c r="BH98" s="79"/>
      <c r="BI98" s="79"/>
      <c r="BJ98" s="79"/>
      <c r="BK98" s="79"/>
    </row>
    <row r="99" spans="1:63" x14ac:dyDescent="0.25">
      <c r="A99" s="79"/>
      <c r="B99" s="79"/>
      <c r="C99" s="79"/>
      <c r="D99" s="79"/>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79"/>
      <c r="AI99" s="79"/>
      <c r="AJ99" s="79"/>
      <c r="AK99" s="79"/>
      <c r="AL99" s="79"/>
      <c r="AM99" s="79"/>
      <c r="AN99" s="79"/>
      <c r="AO99" s="79"/>
      <c r="AP99" s="79"/>
      <c r="AQ99" s="79"/>
      <c r="AR99" s="79"/>
      <c r="AS99" s="79"/>
      <c r="AT99" s="79"/>
      <c r="AU99" s="79"/>
      <c r="AV99" s="79"/>
      <c r="AW99" s="79"/>
      <c r="AX99" s="79"/>
      <c r="AY99" s="79"/>
      <c r="AZ99" s="79"/>
      <c r="BA99" s="79"/>
      <c r="BB99" s="79"/>
      <c r="BC99" s="79"/>
      <c r="BD99" s="79"/>
      <c r="BE99" s="79"/>
      <c r="BF99" s="79"/>
      <c r="BG99" s="79"/>
      <c r="BH99" s="79"/>
      <c r="BI99" s="79"/>
      <c r="BJ99" s="79"/>
      <c r="BK99" s="79"/>
    </row>
    <row r="100" spans="1:63" x14ac:dyDescent="0.25">
      <c r="A100" s="79"/>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c r="AU100" s="79"/>
      <c r="AV100" s="79"/>
      <c r="AW100" s="79"/>
      <c r="AX100" s="79"/>
      <c r="AY100" s="79"/>
      <c r="AZ100" s="79"/>
      <c r="BA100" s="79"/>
      <c r="BB100" s="79"/>
      <c r="BC100" s="79"/>
      <c r="BD100" s="79"/>
      <c r="BE100" s="79"/>
      <c r="BF100" s="79"/>
      <c r="BG100" s="79"/>
      <c r="BH100" s="79"/>
      <c r="BI100" s="79"/>
      <c r="BJ100" s="79"/>
      <c r="BK100" s="79"/>
    </row>
    <row r="101" spans="1:63" x14ac:dyDescent="0.25">
      <c r="A101" s="79"/>
      <c r="B101" s="79"/>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c r="AU101" s="79"/>
      <c r="AV101" s="79"/>
      <c r="AW101" s="79"/>
      <c r="AX101" s="79"/>
      <c r="AY101" s="79"/>
      <c r="AZ101" s="79"/>
      <c r="BA101" s="79"/>
      <c r="BB101" s="79"/>
      <c r="BC101" s="79"/>
      <c r="BD101" s="79"/>
      <c r="BE101" s="79"/>
      <c r="BF101" s="79"/>
      <c r="BG101" s="79"/>
      <c r="BH101" s="79"/>
      <c r="BI101" s="79"/>
      <c r="BJ101" s="79"/>
      <c r="BK101" s="79"/>
    </row>
    <row r="102" spans="1:63" x14ac:dyDescent="0.25">
      <c r="A102" s="79"/>
      <c r="B102" s="79"/>
      <c r="C102" s="79"/>
      <c r="D102" s="79"/>
      <c r="E102" s="79"/>
      <c r="F102" s="79"/>
      <c r="G102" s="79"/>
      <c r="H102" s="79"/>
      <c r="I102" s="79"/>
      <c r="J102" s="79"/>
      <c r="K102" s="79"/>
      <c r="L102" s="79"/>
      <c r="M102" s="79"/>
      <c r="N102" s="79"/>
      <c r="O102" s="79"/>
      <c r="P102" s="79"/>
      <c r="Q102" s="79"/>
      <c r="R102" s="79"/>
      <c r="S102" s="79"/>
      <c r="T102" s="79"/>
      <c r="U102" s="79"/>
      <c r="V102" s="79"/>
      <c r="W102" s="79"/>
      <c r="X102" s="79"/>
      <c r="Y102" s="79"/>
      <c r="Z102" s="79"/>
      <c r="AA102" s="79"/>
      <c r="AB102" s="79"/>
      <c r="AC102" s="79"/>
      <c r="AD102" s="79"/>
      <c r="AE102" s="79"/>
      <c r="AF102" s="79"/>
      <c r="AG102" s="79"/>
      <c r="AH102" s="79"/>
      <c r="AI102" s="79"/>
      <c r="AJ102" s="79"/>
      <c r="AK102" s="79"/>
      <c r="AL102" s="79"/>
      <c r="AM102" s="79"/>
      <c r="AN102" s="79"/>
      <c r="AO102" s="79"/>
      <c r="AP102" s="79"/>
      <c r="AQ102" s="79"/>
      <c r="AR102" s="79"/>
      <c r="AS102" s="79"/>
      <c r="AT102" s="79"/>
      <c r="AU102" s="79"/>
      <c r="AV102" s="79"/>
      <c r="AW102" s="79"/>
      <c r="AX102" s="79"/>
      <c r="AY102" s="79"/>
      <c r="AZ102" s="79"/>
      <c r="BA102" s="79"/>
      <c r="BB102" s="79"/>
      <c r="BC102" s="79"/>
      <c r="BD102" s="79"/>
      <c r="BE102" s="79"/>
      <c r="BF102" s="79"/>
      <c r="BG102" s="79"/>
      <c r="BH102" s="79"/>
      <c r="BI102" s="79"/>
      <c r="BJ102" s="79"/>
      <c r="BK102" s="79"/>
    </row>
    <row r="103" spans="1:63" x14ac:dyDescent="0.25">
      <c r="A103" s="79"/>
      <c r="B103" s="79"/>
      <c r="C103" s="79"/>
      <c r="D103" s="79"/>
      <c r="E103" s="79"/>
      <c r="F103" s="79"/>
      <c r="G103" s="79"/>
      <c r="H103" s="79"/>
      <c r="I103" s="79"/>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79"/>
      <c r="AH103" s="79"/>
      <c r="AI103" s="79"/>
      <c r="AJ103" s="79"/>
      <c r="AK103" s="79"/>
      <c r="AL103" s="79"/>
      <c r="AM103" s="79"/>
      <c r="AN103" s="79"/>
      <c r="AO103" s="79"/>
      <c r="AP103" s="79"/>
      <c r="AQ103" s="79"/>
      <c r="AR103" s="79"/>
      <c r="AS103" s="79"/>
      <c r="AT103" s="79"/>
      <c r="AU103" s="79"/>
      <c r="AV103" s="79"/>
      <c r="AW103" s="79"/>
      <c r="AX103" s="79"/>
      <c r="AY103" s="79"/>
      <c r="AZ103" s="79"/>
      <c r="BA103" s="79"/>
      <c r="BB103" s="79"/>
      <c r="BC103" s="79"/>
      <c r="BD103" s="79"/>
      <c r="BE103" s="79"/>
      <c r="BF103" s="79"/>
      <c r="BG103" s="79"/>
      <c r="BH103" s="79"/>
      <c r="BI103" s="79"/>
      <c r="BJ103" s="79"/>
      <c r="BK103" s="79"/>
    </row>
    <row r="104" spans="1:63" x14ac:dyDescent="0.25">
      <c r="A104" s="79"/>
      <c r="B104" s="79"/>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79"/>
      <c r="AY104" s="79"/>
      <c r="AZ104" s="79"/>
      <c r="BA104" s="79"/>
      <c r="BB104" s="79"/>
      <c r="BC104" s="79"/>
      <c r="BD104" s="79"/>
      <c r="BE104" s="79"/>
      <c r="BF104" s="79"/>
      <c r="BG104" s="79"/>
      <c r="BH104" s="79"/>
      <c r="BI104" s="79"/>
      <c r="BJ104" s="79"/>
      <c r="BK104" s="79"/>
    </row>
    <row r="105" spans="1:63" x14ac:dyDescent="0.25">
      <c r="A105" s="79"/>
      <c r="B105" s="79"/>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79"/>
      <c r="AA105" s="79"/>
      <c r="AB105" s="79"/>
      <c r="AC105" s="79"/>
      <c r="AD105" s="79"/>
      <c r="AE105" s="79"/>
      <c r="AF105" s="79"/>
      <c r="AG105" s="79"/>
      <c r="AH105" s="79"/>
      <c r="AI105" s="79"/>
      <c r="AJ105" s="79"/>
      <c r="AK105" s="79"/>
      <c r="AL105" s="79"/>
      <c r="AM105" s="79"/>
      <c r="AN105" s="79"/>
      <c r="AO105" s="79"/>
      <c r="AP105" s="79"/>
      <c r="AQ105" s="79"/>
      <c r="AR105" s="79"/>
      <c r="AS105" s="79"/>
      <c r="AT105" s="79"/>
      <c r="AU105" s="79"/>
      <c r="AV105" s="79"/>
      <c r="AW105" s="79"/>
      <c r="AX105" s="79"/>
      <c r="AY105" s="79"/>
      <c r="AZ105" s="79"/>
      <c r="BA105" s="79"/>
      <c r="BB105" s="79"/>
      <c r="BC105" s="79"/>
      <c r="BD105" s="79"/>
      <c r="BE105" s="79"/>
      <c r="BF105" s="79"/>
      <c r="BG105" s="79"/>
      <c r="BH105" s="79"/>
      <c r="BI105" s="79"/>
      <c r="BJ105" s="79"/>
      <c r="BK105" s="79"/>
    </row>
    <row r="106" spans="1:63" x14ac:dyDescent="0.25">
      <c r="A106" s="79"/>
      <c r="B106" s="79"/>
      <c r="C106" s="79"/>
      <c r="D106" s="79"/>
      <c r="E106" s="79"/>
      <c r="F106" s="79"/>
      <c r="G106" s="79"/>
      <c r="H106" s="79"/>
      <c r="I106" s="79"/>
      <c r="J106" s="79"/>
      <c r="K106" s="79"/>
      <c r="L106" s="79"/>
      <c r="M106" s="79"/>
      <c r="N106" s="79"/>
      <c r="O106" s="79"/>
      <c r="P106" s="79"/>
      <c r="Q106" s="79"/>
      <c r="R106" s="79"/>
      <c r="S106" s="79"/>
      <c r="T106" s="79"/>
      <c r="U106" s="79"/>
      <c r="V106" s="79"/>
      <c r="W106" s="79"/>
      <c r="X106" s="79"/>
      <c r="Y106" s="79"/>
      <c r="Z106" s="79"/>
      <c r="AA106" s="79"/>
      <c r="AB106" s="79"/>
      <c r="AC106" s="79"/>
      <c r="AD106" s="79"/>
      <c r="AE106" s="79"/>
      <c r="AF106" s="79"/>
      <c r="AG106" s="79"/>
      <c r="AH106" s="79"/>
      <c r="AI106" s="79"/>
      <c r="AJ106" s="79"/>
      <c r="AK106" s="79"/>
      <c r="AL106" s="79"/>
      <c r="AM106" s="79"/>
      <c r="AN106" s="79"/>
      <c r="AO106" s="79"/>
      <c r="AP106" s="79"/>
      <c r="AQ106" s="79"/>
      <c r="AR106" s="79"/>
      <c r="AS106" s="79"/>
      <c r="AT106" s="79"/>
      <c r="AU106" s="79"/>
      <c r="AV106" s="79"/>
      <c r="AW106" s="79"/>
      <c r="AX106" s="79"/>
      <c r="AY106" s="79"/>
      <c r="AZ106" s="79"/>
      <c r="BA106" s="79"/>
      <c r="BB106" s="79"/>
      <c r="BC106" s="79"/>
      <c r="BD106" s="79"/>
      <c r="BE106" s="79"/>
      <c r="BF106" s="79"/>
      <c r="BG106" s="79"/>
      <c r="BH106" s="79"/>
      <c r="BI106" s="79"/>
      <c r="BJ106" s="79"/>
      <c r="BK106" s="79"/>
    </row>
    <row r="107" spans="1:63" x14ac:dyDescent="0.25">
      <c r="A107" s="79"/>
      <c r="B107" s="79"/>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79"/>
      <c r="AA107" s="79"/>
      <c r="AB107" s="79"/>
      <c r="AC107" s="79"/>
      <c r="AD107" s="79"/>
      <c r="AE107" s="79"/>
      <c r="AF107" s="79"/>
      <c r="AG107" s="79"/>
      <c r="AH107" s="79"/>
      <c r="AI107" s="79"/>
      <c r="AJ107" s="79"/>
      <c r="AK107" s="79"/>
      <c r="AL107" s="79"/>
      <c r="AM107" s="79"/>
      <c r="AN107" s="79"/>
      <c r="AO107" s="79"/>
      <c r="AP107" s="79"/>
      <c r="AQ107" s="79"/>
      <c r="AR107" s="79"/>
      <c r="AS107" s="79"/>
      <c r="AT107" s="79"/>
      <c r="AU107" s="79"/>
      <c r="AV107" s="79"/>
      <c r="AW107" s="79"/>
      <c r="AX107" s="79"/>
      <c r="AY107" s="79"/>
      <c r="AZ107" s="79"/>
      <c r="BA107" s="79"/>
      <c r="BB107" s="79"/>
      <c r="BC107" s="79"/>
      <c r="BD107" s="79"/>
      <c r="BE107" s="79"/>
      <c r="BF107" s="79"/>
      <c r="BG107" s="79"/>
      <c r="BH107" s="79"/>
      <c r="BI107" s="79"/>
      <c r="BJ107" s="79"/>
      <c r="BK107" s="79"/>
    </row>
    <row r="108" spans="1:63" x14ac:dyDescent="0.25">
      <c r="A108" s="79"/>
      <c r="B108" s="79"/>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79"/>
      <c r="AA108" s="79"/>
      <c r="AB108" s="79"/>
      <c r="AC108" s="79"/>
      <c r="AD108" s="79"/>
      <c r="AE108" s="79"/>
      <c r="AF108" s="79"/>
      <c r="AG108" s="79"/>
      <c r="AH108" s="79"/>
      <c r="AI108" s="79"/>
      <c r="AJ108" s="79"/>
      <c r="AK108" s="79"/>
      <c r="AL108" s="79"/>
      <c r="AM108" s="79"/>
      <c r="AN108" s="79"/>
      <c r="AO108" s="79"/>
      <c r="AP108" s="79"/>
      <c r="AQ108" s="79"/>
      <c r="AR108" s="79"/>
      <c r="AS108" s="79"/>
      <c r="AT108" s="79"/>
      <c r="AU108" s="79"/>
      <c r="AV108" s="79"/>
      <c r="AW108" s="79"/>
      <c r="AX108" s="79"/>
      <c r="AY108" s="79"/>
      <c r="AZ108" s="79"/>
      <c r="BA108" s="79"/>
      <c r="BB108" s="79"/>
      <c r="BC108" s="79"/>
      <c r="BD108" s="79"/>
      <c r="BE108" s="79"/>
      <c r="BF108" s="79"/>
      <c r="BG108" s="79"/>
      <c r="BH108" s="79"/>
      <c r="BI108" s="79"/>
      <c r="BJ108" s="79"/>
      <c r="BK108" s="79"/>
    </row>
    <row r="109" spans="1:63" x14ac:dyDescent="0.25">
      <c r="A109" s="79"/>
      <c r="B109" s="79"/>
      <c r="C109" s="79"/>
      <c r="D109" s="79"/>
      <c r="E109" s="79"/>
      <c r="F109" s="79"/>
      <c r="G109" s="79"/>
      <c r="H109" s="79"/>
      <c r="I109" s="79"/>
      <c r="J109" s="79"/>
      <c r="K109" s="79"/>
      <c r="L109" s="79"/>
      <c r="M109" s="79"/>
      <c r="N109" s="79"/>
      <c r="O109" s="79"/>
      <c r="P109" s="79"/>
      <c r="Q109" s="79"/>
      <c r="R109" s="79"/>
      <c r="S109" s="79"/>
      <c r="T109" s="79"/>
      <c r="U109" s="79"/>
      <c r="V109" s="79"/>
      <c r="W109" s="79"/>
      <c r="X109" s="79"/>
      <c r="Y109" s="79"/>
      <c r="Z109" s="79"/>
      <c r="AA109" s="79"/>
      <c r="AB109" s="79"/>
      <c r="AC109" s="79"/>
      <c r="AD109" s="79"/>
      <c r="AE109" s="79"/>
      <c r="AF109" s="79"/>
      <c r="AG109" s="79"/>
      <c r="AH109" s="79"/>
      <c r="AI109" s="79"/>
      <c r="AJ109" s="79"/>
      <c r="AK109" s="79"/>
      <c r="AL109" s="79"/>
      <c r="AM109" s="79"/>
      <c r="AN109" s="79"/>
      <c r="AO109" s="79"/>
      <c r="AP109" s="79"/>
      <c r="AQ109" s="79"/>
      <c r="AR109" s="79"/>
      <c r="AS109" s="79"/>
      <c r="AT109" s="79"/>
      <c r="AU109" s="79"/>
      <c r="AV109" s="79"/>
      <c r="AW109" s="79"/>
      <c r="AX109" s="79"/>
      <c r="AY109" s="79"/>
      <c r="AZ109" s="79"/>
      <c r="BA109" s="79"/>
      <c r="BB109" s="79"/>
      <c r="BC109" s="79"/>
      <c r="BD109" s="79"/>
      <c r="BE109" s="79"/>
      <c r="BF109" s="79"/>
      <c r="BG109" s="79"/>
      <c r="BH109" s="79"/>
      <c r="BI109" s="79"/>
      <c r="BJ109" s="79"/>
      <c r="BK109" s="79"/>
    </row>
    <row r="110" spans="1:63" x14ac:dyDescent="0.25">
      <c r="A110" s="79"/>
      <c r="B110" s="79"/>
      <c r="C110" s="79"/>
      <c r="D110" s="79"/>
      <c r="E110" s="79"/>
      <c r="F110" s="79"/>
      <c r="G110" s="79"/>
      <c r="H110" s="79"/>
      <c r="I110" s="79"/>
      <c r="J110" s="79"/>
      <c r="K110" s="79"/>
      <c r="L110" s="79"/>
      <c r="M110" s="79"/>
      <c r="N110" s="79"/>
      <c r="O110" s="79"/>
      <c r="P110" s="79"/>
      <c r="Q110" s="79"/>
      <c r="R110" s="79"/>
      <c r="S110" s="79"/>
      <c r="T110" s="79"/>
      <c r="U110" s="79"/>
      <c r="V110" s="79"/>
      <c r="W110" s="79"/>
      <c r="X110" s="79"/>
      <c r="Y110" s="79"/>
      <c r="Z110" s="79"/>
      <c r="AA110" s="79"/>
      <c r="AB110" s="79"/>
      <c r="AC110" s="79"/>
      <c r="AD110" s="79"/>
      <c r="AE110" s="79"/>
      <c r="AF110" s="79"/>
      <c r="AG110" s="79"/>
      <c r="AH110" s="79"/>
      <c r="AI110" s="79"/>
      <c r="AJ110" s="79"/>
      <c r="AK110" s="79"/>
      <c r="AL110" s="79"/>
      <c r="AM110" s="79"/>
      <c r="AN110" s="79"/>
      <c r="AO110" s="79"/>
      <c r="AP110" s="79"/>
      <c r="AQ110" s="79"/>
      <c r="AR110" s="79"/>
      <c r="AS110" s="79"/>
      <c r="AT110" s="79"/>
      <c r="AU110" s="79"/>
      <c r="AV110" s="79"/>
      <c r="AW110" s="79"/>
      <c r="AX110" s="79"/>
      <c r="AY110" s="79"/>
      <c r="AZ110" s="79"/>
      <c r="BA110" s="79"/>
      <c r="BB110" s="79"/>
      <c r="BC110" s="79"/>
      <c r="BD110" s="79"/>
      <c r="BE110" s="79"/>
      <c r="BF110" s="79"/>
      <c r="BG110" s="79"/>
      <c r="BH110" s="79"/>
      <c r="BI110" s="79"/>
      <c r="BJ110" s="79"/>
      <c r="BK110" s="79"/>
    </row>
    <row r="111" spans="1:63" x14ac:dyDescent="0.25">
      <c r="A111" s="79"/>
      <c r="B111" s="79"/>
      <c r="C111" s="79"/>
      <c r="D111" s="79"/>
      <c r="E111" s="79"/>
      <c r="F111" s="79"/>
      <c r="G111" s="79"/>
      <c r="H111" s="79"/>
      <c r="I111" s="79"/>
      <c r="J111" s="79"/>
      <c r="K111" s="79"/>
      <c r="L111" s="79"/>
      <c r="M111" s="79"/>
      <c r="N111" s="79"/>
      <c r="O111" s="79"/>
      <c r="P111" s="79"/>
      <c r="Q111" s="79"/>
      <c r="R111" s="79"/>
      <c r="S111" s="79"/>
      <c r="T111" s="79"/>
      <c r="U111" s="79"/>
      <c r="V111" s="79"/>
      <c r="W111" s="79"/>
      <c r="X111" s="79"/>
      <c r="Y111" s="79"/>
      <c r="Z111" s="79"/>
      <c r="AA111" s="79"/>
      <c r="AB111" s="79"/>
      <c r="AC111" s="79"/>
      <c r="AD111" s="79"/>
      <c r="AE111" s="79"/>
      <c r="AF111" s="79"/>
      <c r="AG111" s="79"/>
      <c r="AH111" s="79"/>
      <c r="AI111" s="79"/>
      <c r="AJ111" s="79"/>
      <c r="AK111" s="79"/>
      <c r="AL111" s="79"/>
      <c r="AM111" s="79"/>
      <c r="AN111" s="79"/>
      <c r="AO111" s="79"/>
      <c r="AP111" s="79"/>
      <c r="AQ111" s="79"/>
      <c r="AR111" s="79"/>
      <c r="AS111" s="79"/>
      <c r="AT111" s="79"/>
      <c r="AU111" s="79"/>
      <c r="AV111" s="79"/>
      <c r="AW111" s="79"/>
      <c r="AX111" s="79"/>
      <c r="AY111" s="79"/>
      <c r="AZ111" s="79"/>
      <c r="BA111" s="79"/>
      <c r="BB111" s="79"/>
      <c r="BC111" s="79"/>
      <c r="BD111" s="79"/>
      <c r="BE111" s="79"/>
      <c r="BF111" s="79"/>
      <c r="BG111" s="79"/>
      <c r="BH111" s="79"/>
      <c r="BI111" s="79"/>
      <c r="BJ111" s="79"/>
      <c r="BK111" s="79"/>
    </row>
    <row r="112" spans="1:63" x14ac:dyDescent="0.25">
      <c r="A112" s="79"/>
      <c r="B112" s="79"/>
      <c r="C112" s="79"/>
      <c r="D112" s="79"/>
      <c r="E112" s="79"/>
      <c r="F112" s="79"/>
      <c r="G112" s="79"/>
      <c r="H112" s="79"/>
      <c r="I112" s="79"/>
      <c r="J112" s="79"/>
      <c r="K112" s="79"/>
      <c r="L112" s="79"/>
      <c r="M112" s="79"/>
      <c r="N112" s="79"/>
      <c r="O112" s="79"/>
      <c r="P112" s="79"/>
      <c r="Q112" s="79"/>
      <c r="R112" s="79"/>
      <c r="S112" s="79"/>
      <c r="T112" s="79"/>
      <c r="U112" s="79"/>
      <c r="V112" s="79"/>
      <c r="W112" s="79"/>
      <c r="X112" s="79"/>
      <c r="Y112" s="79"/>
      <c r="Z112" s="79"/>
      <c r="AA112" s="79"/>
      <c r="AB112" s="79"/>
      <c r="AC112" s="79"/>
      <c r="AD112" s="79"/>
      <c r="AE112" s="79"/>
      <c r="AF112" s="79"/>
      <c r="AG112" s="79"/>
      <c r="AH112" s="79"/>
      <c r="AI112" s="79"/>
      <c r="AJ112" s="79"/>
      <c r="AK112" s="79"/>
      <c r="AL112" s="79"/>
      <c r="AM112" s="79"/>
      <c r="AN112" s="79"/>
      <c r="AO112" s="79"/>
      <c r="AP112" s="79"/>
      <c r="AQ112" s="79"/>
      <c r="AR112" s="79"/>
      <c r="AS112" s="79"/>
      <c r="AT112" s="79"/>
      <c r="AU112" s="79"/>
      <c r="AV112" s="79"/>
      <c r="AW112" s="79"/>
      <c r="AX112" s="79"/>
      <c r="AY112" s="79"/>
      <c r="AZ112" s="79"/>
      <c r="BA112" s="79"/>
      <c r="BB112" s="79"/>
      <c r="BC112" s="79"/>
      <c r="BD112" s="79"/>
      <c r="BE112" s="79"/>
      <c r="BF112" s="79"/>
      <c r="BG112" s="79"/>
      <c r="BH112" s="79"/>
      <c r="BI112" s="79"/>
      <c r="BJ112" s="79"/>
      <c r="BK112" s="79"/>
    </row>
    <row r="113" spans="1:63" x14ac:dyDescent="0.25">
      <c r="A113" s="79"/>
      <c r="B113" s="79"/>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c r="AA113" s="79"/>
      <c r="AB113" s="79"/>
      <c r="AC113" s="79"/>
      <c r="AD113" s="79"/>
      <c r="AE113" s="79"/>
      <c r="AF113" s="79"/>
      <c r="AG113" s="79"/>
      <c r="AH113" s="79"/>
      <c r="AI113" s="79"/>
      <c r="AJ113" s="79"/>
      <c r="AK113" s="79"/>
      <c r="AL113" s="79"/>
      <c r="AM113" s="79"/>
      <c r="AN113" s="79"/>
      <c r="AO113" s="79"/>
      <c r="AP113" s="79"/>
      <c r="AQ113" s="79"/>
      <c r="AR113" s="79"/>
      <c r="AS113" s="79"/>
      <c r="AT113" s="79"/>
      <c r="AU113" s="79"/>
      <c r="AV113" s="79"/>
      <c r="AW113" s="79"/>
      <c r="AX113" s="79"/>
      <c r="AY113" s="79"/>
      <c r="AZ113" s="79"/>
      <c r="BA113" s="79"/>
      <c r="BB113" s="79"/>
      <c r="BC113" s="79"/>
      <c r="BD113" s="79"/>
      <c r="BE113" s="79"/>
      <c r="BF113" s="79"/>
      <c r="BG113" s="79"/>
      <c r="BH113" s="79"/>
      <c r="BI113" s="79"/>
      <c r="BJ113" s="79"/>
      <c r="BK113" s="79"/>
    </row>
    <row r="114" spans="1:63" x14ac:dyDescent="0.25">
      <c r="A114" s="79"/>
      <c r="B114" s="79"/>
      <c r="C114" s="79"/>
      <c r="D114" s="79"/>
      <c r="E114" s="79"/>
      <c r="F114" s="79"/>
      <c r="G114" s="79"/>
      <c r="H114" s="79"/>
      <c r="I114" s="79"/>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c r="AP114" s="79"/>
      <c r="AQ114" s="79"/>
      <c r="AR114" s="79"/>
      <c r="AS114" s="79"/>
      <c r="AT114" s="79"/>
      <c r="AU114" s="79"/>
      <c r="AV114" s="79"/>
      <c r="AW114" s="79"/>
      <c r="AX114" s="79"/>
      <c r="AY114" s="79"/>
      <c r="AZ114" s="79"/>
      <c r="BA114" s="79"/>
      <c r="BB114" s="79"/>
      <c r="BC114" s="79"/>
      <c r="BD114" s="79"/>
      <c r="BE114" s="79"/>
      <c r="BF114" s="79"/>
      <c r="BG114" s="79"/>
      <c r="BH114" s="79"/>
      <c r="BI114" s="79"/>
      <c r="BJ114" s="79"/>
      <c r="BK114" s="79"/>
    </row>
    <row r="115" spans="1:63" x14ac:dyDescent="0.25">
      <c r="A115" s="79"/>
      <c r="B115" s="79"/>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c r="AA115" s="79"/>
      <c r="AB115" s="79"/>
      <c r="AC115" s="79"/>
      <c r="AD115" s="79"/>
      <c r="AE115" s="79"/>
      <c r="AF115" s="79"/>
      <c r="AG115" s="79"/>
      <c r="AH115" s="79"/>
      <c r="AI115" s="79"/>
      <c r="AJ115" s="79"/>
      <c r="AK115" s="79"/>
      <c r="AL115" s="79"/>
      <c r="AM115" s="79"/>
      <c r="AN115" s="79"/>
      <c r="AO115" s="79"/>
      <c r="AP115" s="79"/>
      <c r="AQ115" s="79"/>
      <c r="AR115" s="79"/>
      <c r="AS115" s="79"/>
      <c r="AT115" s="79"/>
      <c r="AU115" s="79"/>
      <c r="AV115" s="79"/>
      <c r="AW115" s="79"/>
      <c r="AX115" s="79"/>
      <c r="AY115" s="79"/>
      <c r="AZ115" s="79"/>
      <c r="BA115" s="79"/>
      <c r="BB115" s="79"/>
      <c r="BC115" s="79"/>
      <c r="BD115" s="79"/>
      <c r="BE115" s="79"/>
      <c r="BF115" s="79"/>
      <c r="BG115" s="79"/>
      <c r="BH115" s="79"/>
      <c r="BI115" s="79"/>
      <c r="BJ115" s="79"/>
      <c r="BK115" s="79"/>
    </row>
    <row r="116" spans="1:63" x14ac:dyDescent="0.25">
      <c r="A116" s="79"/>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c r="AA116" s="79"/>
      <c r="AB116" s="79"/>
      <c r="AC116" s="79"/>
      <c r="AD116" s="79"/>
      <c r="AE116" s="79"/>
      <c r="AF116" s="79"/>
      <c r="AG116" s="79"/>
      <c r="AH116" s="79"/>
      <c r="AI116" s="79"/>
      <c r="AJ116" s="79"/>
      <c r="AK116" s="79"/>
      <c r="AL116" s="79"/>
      <c r="AM116" s="79"/>
      <c r="AN116" s="79"/>
      <c r="AO116" s="79"/>
      <c r="AP116" s="79"/>
      <c r="AQ116" s="79"/>
      <c r="AR116" s="79"/>
      <c r="AS116" s="79"/>
      <c r="AT116" s="79"/>
      <c r="AU116" s="79"/>
      <c r="AV116" s="79"/>
      <c r="AW116" s="79"/>
      <c r="AX116" s="79"/>
      <c r="AY116" s="79"/>
      <c r="AZ116" s="79"/>
      <c r="BA116" s="79"/>
      <c r="BB116" s="79"/>
      <c r="BC116" s="79"/>
      <c r="BD116" s="79"/>
      <c r="BE116" s="79"/>
      <c r="BF116" s="79"/>
      <c r="BG116" s="79"/>
      <c r="BH116" s="79"/>
      <c r="BI116" s="79"/>
      <c r="BJ116" s="79"/>
      <c r="BK116" s="79"/>
    </row>
    <row r="117" spans="1:63" x14ac:dyDescent="0.25">
      <c r="A117" s="79"/>
      <c r="B117" s="79"/>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79"/>
      <c r="AA117" s="79"/>
      <c r="AB117" s="79"/>
      <c r="AC117" s="79"/>
      <c r="AD117" s="79"/>
      <c r="AE117" s="79"/>
      <c r="AF117" s="79"/>
      <c r="AG117" s="79"/>
      <c r="AH117" s="79"/>
      <c r="AI117" s="79"/>
      <c r="AJ117" s="79"/>
      <c r="AK117" s="79"/>
      <c r="AL117" s="79"/>
      <c r="AM117" s="79"/>
      <c r="AN117" s="79"/>
      <c r="AO117" s="79"/>
      <c r="AP117" s="79"/>
      <c r="AQ117" s="79"/>
      <c r="AR117" s="79"/>
      <c r="AS117" s="79"/>
      <c r="AT117" s="79"/>
      <c r="AU117" s="79"/>
      <c r="AV117" s="79"/>
      <c r="AW117" s="79"/>
      <c r="AX117" s="79"/>
      <c r="AY117" s="79"/>
      <c r="AZ117" s="79"/>
      <c r="BA117" s="79"/>
      <c r="BB117" s="79"/>
      <c r="BC117" s="79"/>
      <c r="BD117" s="79"/>
      <c r="BE117" s="79"/>
      <c r="BF117" s="79"/>
      <c r="BG117" s="79"/>
      <c r="BH117" s="79"/>
      <c r="BI117" s="79"/>
      <c r="BJ117" s="79"/>
      <c r="BK117" s="79"/>
    </row>
    <row r="118" spans="1:63" x14ac:dyDescent="0.25">
      <c r="A118" s="79"/>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79"/>
      <c r="AC118" s="79"/>
      <c r="AD118" s="79"/>
      <c r="AE118" s="79"/>
      <c r="AF118" s="79"/>
      <c r="AG118" s="79"/>
      <c r="AH118" s="79"/>
      <c r="AI118" s="79"/>
      <c r="AJ118" s="79"/>
      <c r="AK118" s="79"/>
      <c r="AL118" s="79"/>
      <c r="AM118" s="79"/>
      <c r="AN118" s="79"/>
      <c r="AO118" s="79"/>
      <c r="AP118" s="79"/>
      <c r="AQ118" s="79"/>
      <c r="AR118" s="79"/>
      <c r="AS118" s="79"/>
      <c r="AT118" s="79"/>
      <c r="AU118" s="79"/>
      <c r="AV118" s="79"/>
      <c r="AW118" s="79"/>
      <c r="AX118" s="79"/>
      <c r="AY118" s="79"/>
      <c r="AZ118" s="79"/>
      <c r="BA118" s="79"/>
      <c r="BB118" s="79"/>
      <c r="BC118" s="79"/>
      <c r="BD118" s="79"/>
      <c r="BE118" s="79"/>
      <c r="BF118" s="79"/>
      <c r="BG118" s="79"/>
      <c r="BH118" s="79"/>
      <c r="BI118" s="79"/>
      <c r="BJ118" s="79"/>
      <c r="BK118" s="79"/>
    </row>
    <row r="119" spans="1:63" x14ac:dyDescent="0.25">
      <c r="A119" s="79"/>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c r="AU119" s="79"/>
      <c r="AV119" s="79"/>
      <c r="AW119" s="79"/>
      <c r="AX119" s="79"/>
      <c r="AY119" s="79"/>
      <c r="AZ119" s="79"/>
      <c r="BA119" s="79"/>
      <c r="BB119" s="79"/>
      <c r="BC119" s="79"/>
      <c r="BD119" s="79"/>
      <c r="BE119" s="79"/>
      <c r="BF119" s="79"/>
      <c r="BG119" s="79"/>
      <c r="BH119" s="79"/>
      <c r="BI119" s="79"/>
      <c r="BJ119" s="79"/>
      <c r="BK119" s="79"/>
    </row>
    <row r="120" spans="1:63" x14ac:dyDescent="0.25">
      <c r="A120" s="79"/>
      <c r="B120" s="79"/>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79"/>
      <c r="AA120" s="79"/>
      <c r="AB120" s="79"/>
      <c r="AC120" s="79"/>
      <c r="AD120" s="79"/>
      <c r="AE120" s="79"/>
      <c r="AF120" s="79"/>
      <c r="AG120" s="79"/>
      <c r="AH120" s="79"/>
      <c r="AI120" s="79"/>
      <c r="AJ120" s="79"/>
      <c r="AK120" s="79"/>
      <c r="AL120" s="79"/>
      <c r="AM120" s="79"/>
      <c r="AN120" s="79"/>
      <c r="AO120" s="79"/>
      <c r="AP120" s="79"/>
      <c r="AQ120" s="79"/>
      <c r="AR120" s="79"/>
      <c r="AS120" s="79"/>
      <c r="AT120" s="79"/>
      <c r="AU120" s="79"/>
      <c r="AV120" s="79"/>
      <c r="AW120" s="79"/>
      <c r="AX120" s="79"/>
      <c r="AY120" s="79"/>
      <c r="AZ120" s="79"/>
      <c r="BA120" s="79"/>
      <c r="BB120" s="79"/>
      <c r="BC120" s="79"/>
      <c r="BD120" s="79"/>
      <c r="BE120" s="79"/>
      <c r="BF120" s="79"/>
      <c r="BG120" s="79"/>
      <c r="BH120" s="79"/>
      <c r="BI120" s="79"/>
      <c r="BJ120" s="79"/>
      <c r="BK120" s="79"/>
    </row>
    <row r="121" spans="1:63" x14ac:dyDescent="0.25">
      <c r="A121" s="79"/>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79"/>
      <c r="AC121" s="79"/>
      <c r="AD121" s="79"/>
      <c r="AE121" s="79"/>
      <c r="AF121" s="79"/>
      <c r="AG121" s="79"/>
      <c r="AH121" s="79"/>
      <c r="AI121" s="79"/>
      <c r="AJ121" s="79"/>
      <c r="AK121" s="79"/>
      <c r="AL121" s="79"/>
      <c r="AM121" s="79"/>
      <c r="AN121" s="79"/>
      <c r="AO121" s="79"/>
      <c r="AP121" s="79"/>
      <c r="AQ121" s="79"/>
      <c r="AR121" s="79"/>
      <c r="AS121" s="79"/>
      <c r="AT121" s="79"/>
      <c r="AU121" s="79"/>
      <c r="AV121" s="79"/>
      <c r="AW121" s="79"/>
      <c r="AX121" s="79"/>
      <c r="AY121" s="79"/>
      <c r="AZ121" s="79"/>
      <c r="BA121" s="79"/>
      <c r="BB121" s="79"/>
      <c r="BC121" s="79"/>
      <c r="BD121" s="79"/>
      <c r="BE121" s="79"/>
      <c r="BF121" s="79"/>
      <c r="BG121" s="79"/>
      <c r="BH121" s="79"/>
      <c r="BI121" s="79"/>
      <c r="BJ121" s="79"/>
      <c r="BK121" s="79"/>
    </row>
    <row r="122" spans="1:63" x14ac:dyDescent="0.25">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79"/>
      <c r="AC122" s="79"/>
      <c r="AD122" s="79"/>
      <c r="AE122" s="79"/>
      <c r="AF122" s="79"/>
      <c r="AG122" s="79"/>
      <c r="AH122" s="79"/>
      <c r="AI122" s="79"/>
      <c r="AJ122" s="79"/>
      <c r="AK122" s="79"/>
      <c r="AL122" s="79"/>
      <c r="AM122" s="79"/>
      <c r="AN122" s="79"/>
      <c r="AO122" s="79"/>
      <c r="AP122" s="79"/>
      <c r="AQ122" s="79"/>
      <c r="AR122" s="79"/>
      <c r="AS122" s="79"/>
      <c r="AT122" s="79"/>
      <c r="AU122" s="79"/>
      <c r="AV122" s="79"/>
      <c r="AW122" s="79"/>
      <c r="AX122" s="79"/>
      <c r="AY122" s="79"/>
      <c r="AZ122" s="79"/>
      <c r="BA122" s="79"/>
      <c r="BB122" s="79"/>
      <c r="BC122" s="79"/>
      <c r="BD122" s="79"/>
      <c r="BE122" s="79"/>
      <c r="BF122" s="79"/>
      <c r="BG122" s="79"/>
      <c r="BH122" s="79"/>
      <c r="BI122" s="79"/>
      <c r="BJ122" s="79"/>
      <c r="BK122" s="79"/>
    </row>
    <row r="123" spans="1:63" x14ac:dyDescent="0.25">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79"/>
      <c r="AB123" s="79"/>
      <c r="AC123" s="79"/>
      <c r="AD123" s="79"/>
      <c r="AE123" s="79"/>
      <c r="AF123" s="79"/>
      <c r="AG123" s="79"/>
      <c r="AH123" s="79"/>
      <c r="AI123" s="79"/>
      <c r="AJ123" s="79"/>
      <c r="AK123" s="79"/>
      <c r="AL123" s="79"/>
      <c r="AM123" s="79"/>
      <c r="AN123" s="79"/>
      <c r="AO123" s="79"/>
      <c r="AP123" s="79"/>
      <c r="AQ123" s="79"/>
      <c r="AR123" s="79"/>
      <c r="AS123" s="79"/>
      <c r="AT123" s="79"/>
      <c r="AU123" s="79"/>
      <c r="AV123" s="79"/>
      <c r="AW123" s="79"/>
      <c r="AX123" s="79"/>
      <c r="AY123" s="79"/>
      <c r="AZ123" s="79"/>
      <c r="BA123" s="79"/>
      <c r="BB123" s="79"/>
      <c r="BC123" s="79"/>
      <c r="BD123" s="79"/>
      <c r="BE123" s="79"/>
      <c r="BF123" s="79"/>
      <c r="BG123" s="79"/>
      <c r="BH123" s="79"/>
      <c r="BI123" s="79"/>
      <c r="BJ123" s="79"/>
      <c r="BK123" s="79"/>
    </row>
    <row r="124" spans="1:63" x14ac:dyDescent="0.25">
      <c r="B124" s="79"/>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79"/>
      <c r="AA124" s="79"/>
      <c r="AB124" s="79"/>
      <c r="AC124" s="79"/>
      <c r="AD124" s="79"/>
      <c r="AE124" s="79"/>
      <c r="AF124" s="79"/>
      <c r="AG124" s="79"/>
      <c r="AH124" s="79"/>
      <c r="AI124" s="79"/>
      <c r="AJ124" s="79"/>
      <c r="AK124" s="79"/>
      <c r="AL124" s="79"/>
      <c r="AM124" s="79"/>
      <c r="AN124" s="79"/>
      <c r="AO124" s="79"/>
      <c r="AP124" s="79"/>
      <c r="AQ124" s="79"/>
      <c r="AR124" s="79"/>
      <c r="AS124" s="79"/>
      <c r="AT124" s="79"/>
      <c r="AU124" s="79"/>
      <c r="AV124" s="79"/>
      <c r="AW124" s="79"/>
      <c r="AX124" s="79"/>
      <c r="AY124" s="79"/>
      <c r="AZ124" s="79"/>
      <c r="BA124" s="79"/>
      <c r="BB124" s="79"/>
      <c r="BC124" s="79"/>
      <c r="BD124" s="79"/>
      <c r="BE124" s="79"/>
      <c r="BF124" s="79"/>
      <c r="BG124" s="79"/>
      <c r="BH124" s="79"/>
      <c r="BI124" s="79"/>
      <c r="BJ124" s="79"/>
      <c r="BK124" s="79"/>
    </row>
    <row r="125" spans="1:63" x14ac:dyDescent="0.25">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c r="AA125" s="79"/>
      <c r="AB125" s="79"/>
      <c r="AC125" s="79"/>
      <c r="AD125" s="79"/>
      <c r="AE125" s="79"/>
      <c r="AF125" s="79"/>
      <c r="AG125" s="79"/>
      <c r="AH125" s="79"/>
      <c r="AI125" s="79"/>
      <c r="AJ125" s="79"/>
      <c r="AK125" s="79"/>
      <c r="AL125" s="79"/>
      <c r="AM125" s="79"/>
      <c r="AN125" s="79"/>
      <c r="AO125" s="79"/>
      <c r="AP125" s="79"/>
      <c r="AQ125" s="79"/>
      <c r="AR125" s="79"/>
      <c r="AS125" s="79"/>
      <c r="AT125" s="79"/>
      <c r="AU125" s="79"/>
      <c r="AV125" s="79"/>
      <c r="AW125" s="79"/>
      <c r="AX125" s="79"/>
      <c r="AY125" s="79"/>
      <c r="AZ125" s="79"/>
      <c r="BA125" s="79"/>
      <c r="BB125" s="79"/>
      <c r="BC125" s="79"/>
      <c r="BD125" s="79"/>
      <c r="BE125" s="79"/>
      <c r="BF125" s="79"/>
      <c r="BG125" s="79"/>
      <c r="BH125" s="79"/>
      <c r="BI125" s="79"/>
      <c r="BJ125" s="79"/>
      <c r="BK125" s="79"/>
    </row>
    <row r="126" spans="1:63" x14ac:dyDescent="0.25">
      <c r="B126" s="79"/>
      <c r="C126" s="79"/>
      <c r="D126" s="79"/>
      <c r="E126" s="79"/>
      <c r="F126" s="79"/>
      <c r="G126" s="79"/>
      <c r="H126" s="79"/>
      <c r="I126" s="79"/>
      <c r="J126" s="79"/>
      <c r="K126" s="79"/>
      <c r="L126" s="79"/>
      <c r="M126" s="79"/>
      <c r="N126" s="79"/>
      <c r="O126" s="79"/>
      <c r="P126" s="79"/>
      <c r="Q126" s="79"/>
      <c r="R126" s="79"/>
      <c r="S126" s="79"/>
      <c r="T126" s="79"/>
      <c r="U126" s="79"/>
      <c r="V126" s="79"/>
      <c r="W126" s="79"/>
      <c r="X126" s="79"/>
      <c r="Y126" s="79"/>
      <c r="Z126" s="79"/>
      <c r="AA126" s="79"/>
      <c r="AB126" s="79"/>
      <c r="AC126" s="79"/>
      <c r="AD126" s="79"/>
      <c r="AE126" s="79"/>
      <c r="AF126" s="79"/>
      <c r="AG126" s="79"/>
      <c r="AH126" s="79"/>
      <c r="AI126" s="79"/>
      <c r="AJ126" s="79"/>
      <c r="AK126" s="79"/>
      <c r="AL126" s="79"/>
      <c r="AM126" s="79"/>
      <c r="AN126" s="79"/>
      <c r="AO126" s="79"/>
      <c r="AP126" s="79"/>
      <c r="AQ126" s="79"/>
      <c r="AR126" s="79"/>
      <c r="AS126" s="79"/>
      <c r="AT126" s="79"/>
      <c r="AU126" s="79"/>
      <c r="AV126" s="79"/>
      <c r="AW126" s="79"/>
      <c r="AX126" s="79"/>
      <c r="AY126" s="79"/>
      <c r="AZ126" s="79"/>
      <c r="BA126" s="79"/>
      <c r="BB126" s="79"/>
      <c r="BC126" s="79"/>
      <c r="BD126" s="79"/>
      <c r="BE126" s="79"/>
      <c r="BF126" s="79"/>
      <c r="BG126" s="79"/>
      <c r="BH126" s="79"/>
      <c r="BI126" s="79"/>
      <c r="BJ126" s="79"/>
      <c r="BK126" s="79"/>
    </row>
    <row r="127" spans="1:63" x14ac:dyDescent="0.25">
      <c r="B127" s="79"/>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c r="AA127" s="79"/>
      <c r="AB127" s="79"/>
      <c r="AC127" s="79"/>
      <c r="AD127" s="79"/>
      <c r="AE127" s="79"/>
      <c r="AF127" s="79"/>
      <c r="AG127" s="79"/>
      <c r="AH127" s="79"/>
      <c r="AI127" s="79"/>
      <c r="AJ127" s="79"/>
      <c r="AK127" s="79"/>
      <c r="AL127" s="79"/>
      <c r="AM127" s="79"/>
      <c r="AN127" s="79"/>
      <c r="AO127" s="79"/>
      <c r="AP127" s="79"/>
      <c r="AQ127" s="79"/>
      <c r="AR127" s="79"/>
      <c r="AS127" s="79"/>
      <c r="AT127" s="79"/>
      <c r="AU127" s="79"/>
      <c r="AV127" s="79"/>
      <c r="AW127" s="79"/>
      <c r="AX127" s="79"/>
      <c r="AY127" s="79"/>
      <c r="AZ127" s="79"/>
      <c r="BA127" s="79"/>
      <c r="BB127" s="79"/>
      <c r="BC127" s="79"/>
      <c r="BD127" s="79"/>
      <c r="BE127" s="79"/>
      <c r="BF127" s="79"/>
      <c r="BG127" s="79"/>
      <c r="BH127" s="79"/>
      <c r="BI127" s="79"/>
      <c r="BJ127" s="79"/>
      <c r="BK127" s="79"/>
    </row>
    <row r="128" spans="1:63" x14ac:dyDescent="0.25">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c r="AB128" s="79"/>
      <c r="AC128" s="79"/>
      <c r="AD128" s="79"/>
      <c r="AE128" s="79"/>
      <c r="AF128" s="79"/>
      <c r="AG128" s="79"/>
      <c r="AH128" s="79"/>
      <c r="AI128" s="79"/>
      <c r="AJ128" s="79"/>
      <c r="AK128" s="79"/>
      <c r="AL128" s="79"/>
      <c r="AM128" s="79"/>
      <c r="AN128" s="79"/>
      <c r="AO128" s="79"/>
      <c r="AP128" s="79"/>
      <c r="AQ128" s="79"/>
      <c r="AR128" s="79"/>
      <c r="AS128" s="79"/>
      <c r="AT128" s="79"/>
      <c r="AU128" s="79"/>
      <c r="AV128" s="79"/>
      <c r="AW128" s="79"/>
      <c r="AX128" s="79"/>
      <c r="AY128" s="79"/>
      <c r="AZ128" s="79"/>
      <c r="BA128" s="79"/>
      <c r="BB128" s="79"/>
      <c r="BC128" s="79"/>
      <c r="BD128" s="79"/>
      <c r="BE128" s="79"/>
      <c r="BF128" s="79"/>
      <c r="BG128" s="79"/>
      <c r="BH128" s="79"/>
      <c r="BI128" s="79"/>
      <c r="BJ128" s="79"/>
      <c r="BK128" s="79"/>
    </row>
    <row r="129" spans="2:63" x14ac:dyDescent="0.25">
      <c r="B129" s="79"/>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c r="AA129" s="79"/>
      <c r="AB129" s="79"/>
      <c r="AC129" s="79"/>
      <c r="AD129" s="79"/>
      <c r="AE129" s="79"/>
      <c r="AF129" s="79"/>
      <c r="AG129" s="79"/>
      <c r="AH129" s="79"/>
      <c r="AI129" s="79"/>
      <c r="AJ129" s="79"/>
      <c r="AK129" s="79"/>
      <c r="AL129" s="79"/>
      <c r="AM129" s="79"/>
      <c r="AN129" s="79"/>
      <c r="AO129" s="79"/>
      <c r="AP129" s="79"/>
      <c r="AQ129" s="79"/>
      <c r="AR129" s="79"/>
      <c r="AS129" s="79"/>
      <c r="AT129" s="79"/>
      <c r="AU129" s="79"/>
      <c r="AV129" s="79"/>
      <c r="AW129" s="79"/>
      <c r="AX129" s="79"/>
      <c r="AY129" s="79"/>
      <c r="AZ129" s="79"/>
      <c r="BA129" s="79"/>
      <c r="BB129" s="79"/>
      <c r="BC129" s="79"/>
      <c r="BD129" s="79"/>
      <c r="BE129" s="79"/>
      <c r="BF129" s="79"/>
      <c r="BG129" s="79"/>
      <c r="BH129" s="79"/>
      <c r="BI129" s="79"/>
      <c r="BJ129" s="79"/>
      <c r="BK129" s="79"/>
    </row>
    <row r="130" spans="2:63" x14ac:dyDescent="0.25">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79"/>
      <c r="AC130" s="79"/>
      <c r="AD130" s="79"/>
      <c r="AE130" s="79"/>
      <c r="AF130" s="79"/>
      <c r="AG130" s="79"/>
      <c r="AH130" s="79"/>
      <c r="AI130" s="79"/>
      <c r="AJ130" s="79"/>
      <c r="AK130" s="79"/>
      <c r="AL130" s="79"/>
      <c r="AM130" s="79"/>
      <c r="AN130" s="79"/>
      <c r="AO130" s="79"/>
      <c r="AP130" s="79"/>
      <c r="AQ130" s="79"/>
      <c r="AR130" s="79"/>
      <c r="AS130" s="79"/>
      <c r="AT130" s="79"/>
      <c r="AU130" s="79"/>
      <c r="AV130" s="79"/>
      <c r="AW130" s="79"/>
      <c r="AX130" s="79"/>
      <c r="AY130" s="79"/>
      <c r="AZ130" s="79"/>
      <c r="BA130" s="79"/>
      <c r="BB130" s="79"/>
      <c r="BC130" s="79"/>
      <c r="BD130" s="79"/>
      <c r="BE130" s="79"/>
      <c r="BF130" s="79"/>
      <c r="BG130" s="79"/>
      <c r="BH130" s="79"/>
      <c r="BI130" s="79"/>
      <c r="BJ130" s="79"/>
      <c r="BK130" s="79"/>
    </row>
    <row r="131" spans="2:63" x14ac:dyDescent="0.25">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79"/>
      <c r="AC131" s="79"/>
      <c r="AD131" s="79"/>
      <c r="AE131" s="79"/>
      <c r="AF131" s="79"/>
      <c r="AG131" s="79"/>
      <c r="AH131" s="79"/>
      <c r="AI131" s="79"/>
      <c r="AJ131" s="79"/>
      <c r="AK131" s="79"/>
      <c r="AL131" s="79"/>
      <c r="AM131" s="79"/>
      <c r="AN131" s="79"/>
      <c r="AO131" s="79"/>
      <c r="AP131" s="79"/>
      <c r="AQ131" s="79"/>
      <c r="AR131" s="79"/>
      <c r="AS131" s="79"/>
      <c r="AT131" s="79"/>
      <c r="AU131" s="79"/>
      <c r="AV131" s="79"/>
      <c r="AW131" s="79"/>
      <c r="AX131" s="79"/>
      <c r="AY131" s="79"/>
      <c r="AZ131" s="79"/>
      <c r="BA131" s="79"/>
      <c r="BB131" s="79"/>
      <c r="BC131" s="79"/>
      <c r="BD131" s="79"/>
      <c r="BE131" s="79"/>
      <c r="BF131" s="79"/>
      <c r="BG131" s="79"/>
      <c r="BH131" s="79"/>
      <c r="BI131" s="79"/>
      <c r="BJ131" s="79"/>
      <c r="BK131" s="79"/>
    </row>
    <row r="132" spans="2:63" x14ac:dyDescent="0.25">
      <c r="B132" s="79"/>
      <c r="C132" s="79"/>
      <c r="D132" s="79"/>
      <c r="E132" s="79"/>
      <c r="F132" s="79"/>
      <c r="G132" s="79"/>
      <c r="H132" s="79"/>
      <c r="I132" s="79"/>
      <c r="J132" s="79"/>
      <c r="K132" s="79"/>
      <c r="L132" s="79"/>
      <c r="M132" s="79"/>
      <c r="N132" s="79"/>
      <c r="O132" s="79"/>
      <c r="P132" s="79"/>
      <c r="Q132" s="79"/>
      <c r="R132" s="79"/>
      <c r="S132" s="79"/>
      <c r="T132" s="79"/>
      <c r="U132" s="79"/>
      <c r="V132" s="79"/>
      <c r="W132" s="79"/>
      <c r="X132" s="79"/>
      <c r="Y132" s="79"/>
      <c r="Z132" s="79"/>
      <c r="AA132" s="79"/>
      <c r="AB132" s="79"/>
      <c r="AC132" s="79"/>
      <c r="AD132" s="79"/>
      <c r="AE132" s="79"/>
      <c r="AF132" s="79"/>
      <c r="AG132" s="79"/>
      <c r="AH132" s="79"/>
      <c r="AI132" s="79"/>
      <c r="AJ132" s="79"/>
      <c r="AK132" s="79"/>
      <c r="AL132" s="79"/>
      <c r="AM132" s="79"/>
      <c r="AN132" s="79"/>
      <c r="AO132" s="79"/>
      <c r="AP132" s="79"/>
      <c r="AQ132" s="79"/>
      <c r="AR132" s="79"/>
      <c r="AS132" s="79"/>
      <c r="AT132" s="79"/>
      <c r="AU132" s="79"/>
      <c r="AV132" s="79"/>
      <c r="AW132" s="79"/>
      <c r="AX132" s="79"/>
      <c r="AY132" s="79"/>
      <c r="AZ132" s="79"/>
      <c r="BA132" s="79"/>
      <c r="BB132" s="79"/>
      <c r="BC132" s="79"/>
      <c r="BD132" s="79"/>
      <c r="BE132" s="79"/>
      <c r="BF132" s="79"/>
      <c r="BG132" s="79"/>
      <c r="BH132" s="79"/>
      <c r="BI132" s="79"/>
      <c r="BJ132" s="79"/>
      <c r="BK132" s="79"/>
    </row>
    <row r="133" spans="2:63" x14ac:dyDescent="0.25">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c r="AA133" s="79"/>
      <c r="AB133" s="79"/>
      <c r="AC133" s="79"/>
      <c r="AD133" s="79"/>
      <c r="AE133" s="79"/>
      <c r="AF133" s="79"/>
      <c r="AG133" s="79"/>
      <c r="AH133" s="79"/>
      <c r="AI133" s="79"/>
      <c r="AJ133" s="79"/>
      <c r="AK133" s="79"/>
      <c r="AL133" s="79"/>
      <c r="AM133" s="79"/>
      <c r="AN133" s="79"/>
      <c r="AO133" s="79"/>
      <c r="AP133" s="79"/>
      <c r="AQ133" s="79"/>
      <c r="AR133" s="79"/>
      <c r="AS133" s="79"/>
      <c r="AT133" s="79"/>
      <c r="AU133" s="79"/>
      <c r="AV133" s="79"/>
      <c r="AW133" s="79"/>
      <c r="AX133" s="79"/>
      <c r="AY133" s="79"/>
      <c r="AZ133" s="79"/>
      <c r="BA133" s="79"/>
      <c r="BB133" s="79"/>
      <c r="BC133" s="79"/>
      <c r="BD133" s="79"/>
      <c r="BE133" s="79"/>
      <c r="BF133" s="79"/>
      <c r="BG133" s="79"/>
      <c r="BH133" s="79"/>
      <c r="BI133" s="79"/>
      <c r="BJ133" s="79"/>
      <c r="BK133" s="79"/>
    </row>
    <row r="134" spans="2:63" x14ac:dyDescent="0.25">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79"/>
      <c r="AP134" s="79"/>
      <c r="AQ134" s="79"/>
      <c r="AR134" s="79"/>
      <c r="AS134" s="79"/>
      <c r="AT134" s="79"/>
      <c r="AU134" s="79"/>
      <c r="AV134" s="79"/>
      <c r="AW134" s="79"/>
      <c r="AX134" s="79"/>
      <c r="AY134" s="79"/>
      <c r="AZ134" s="79"/>
      <c r="BA134" s="79"/>
      <c r="BB134" s="79"/>
      <c r="BC134" s="79"/>
      <c r="BD134" s="79"/>
      <c r="BE134" s="79"/>
      <c r="BF134" s="79"/>
      <c r="BG134" s="79"/>
      <c r="BH134" s="79"/>
      <c r="BI134" s="79"/>
      <c r="BJ134" s="79"/>
      <c r="BK134" s="79"/>
    </row>
    <row r="135" spans="2:63" x14ac:dyDescent="0.25">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c r="AA135" s="79"/>
      <c r="AB135" s="79"/>
      <c r="AC135" s="79"/>
      <c r="AD135" s="79"/>
      <c r="AE135" s="79"/>
      <c r="AF135" s="79"/>
      <c r="AG135" s="79"/>
      <c r="AH135" s="79"/>
      <c r="AI135" s="79"/>
      <c r="AJ135" s="79"/>
      <c r="AK135" s="79"/>
      <c r="AL135" s="79"/>
      <c r="AM135" s="79"/>
      <c r="AN135" s="79"/>
      <c r="AO135" s="79"/>
      <c r="AP135" s="79"/>
      <c r="AQ135" s="79"/>
      <c r="AR135" s="79"/>
      <c r="AS135" s="79"/>
      <c r="AT135" s="79"/>
      <c r="AU135" s="79"/>
      <c r="AV135" s="79"/>
      <c r="AW135" s="79"/>
      <c r="AX135" s="79"/>
      <c r="AY135" s="79"/>
      <c r="AZ135" s="79"/>
      <c r="BA135" s="79"/>
      <c r="BB135" s="79"/>
      <c r="BC135" s="79"/>
      <c r="BD135" s="79"/>
      <c r="BE135" s="79"/>
      <c r="BF135" s="79"/>
      <c r="BG135" s="79"/>
      <c r="BH135" s="79"/>
      <c r="BI135" s="79"/>
      <c r="BJ135" s="79"/>
      <c r="BK135" s="79"/>
    </row>
    <row r="136" spans="2:63" x14ac:dyDescent="0.25">
      <c r="B136" s="79"/>
      <c r="C136" s="79"/>
      <c r="D136" s="79"/>
      <c r="E136" s="79"/>
      <c r="F136" s="79"/>
      <c r="G136" s="79"/>
      <c r="H136" s="79"/>
      <c r="I136" s="79"/>
      <c r="J136" s="79"/>
      <c r="K136" s="79"/>
      <c r="L136" s="79"/>
      <c r="M136" s="79"/>
      <c r="N136" s="79"/>
      <c r="O136" s="79"/>
      <c r="P136" s="79"/>
      <c r="Q136" s="79"/>
      <c r="R136" s="79"/>
      <c r="S136" s="79"/>
      <c r="T136" s="79"/>
      <c r="U136" s="79"/>
      <c r="V136" s="79"/>
      <c r="W136" s="79"/>
      <c r="X136" s="79"/>
      <c r="Y136" s="79"/>
      <c r="Z136" s="79"/>
      <c r="AA136" s="79"/>
      <c r="AB136" s="79"/>
      <c r="AC136" s="79"/>
      <c r="AD136" s="79"/>
      <c r="AE136" s="79"/>
      <c r="AF136" s="79"/>
      <c r="AG136" s="79"/>
      <c r="AH136" s="79"/>
      <c r="AI136" s="79"/>
      <c r="AJ136" s="79"/>
      <c r="AK136" s="79"/>
      <c r="AL136" s="79"/>
      <c r="AM136" s="79"/>
      <c r="AN136" s="79"/>
      <c r="AO136" s="79"/>
      <c r="AP136" s="79"/>
      <c r="AQ136" s="79"/>
      <c r="AR136" s="79"/>
      <c r="AS136" s="79"/>
      <c r="AT136" s="79"/>
      <c r="AU136" s="79"/>
      <c r="AV136" s="79"/>
      <c r="AW136" s="79"/>
      <c r="AX136" s="79"/>
      <c r="AY136" s="79"/>
      <c r="AZ136" s="79"/>
      <c r="BA136" s="79"/>
      <c r="BB136" s="79"/>
      <c r="BC136" s="79"/>
      <c r="BD136" s="79"/>
      <c r="BE136" s="79"/>
      <c r="BF136" s="79"/>
      <c r="BG136" s="79"/>
      <c r="BH136" s="79"/>
      <c r="BI136" s="79"/>
      <c r="BJ136" s="79"/>
      <c r="BK136" s="79"/>
    </row>
    <row r="137" spans="2:63" x14ac:dyDescent="0.25">
      <c r="B137" s="79"/>
      <c r="C137" s="79"/>
      <c r="D137" s="79"/>
      <c r="E137" s="79"/>
      <c r="F137" s="79"/>
      <c r="G137" s="79"/>
      <c r="H137" s="79"/>
      <c r="I137" s="79"/>
    </row>
    <row r="138" spans="2:63" x14ac:dyDescent="0.25">
      <c r="B138" s="79"/>
      <c r="C138" s="79"/>
      <c r="D138" s="79"/>
      <c r="E138" s="79"/>
      <c r="F138" s="79"/>
      <c r="G138" s="79"/>
      <c r="H138" s="79"/>
      <c r="I138" s="79"/>
    </row>
    <row r="139" spans="2:63" x14ac:dyDescent="0.25">
      <c r="B139" s="79"/>
      <c r="C139" s="79"/>
      <c r="D139" s="79"/>
      <c r="E139" s="79"/>
      <c r="F139" s="79"/>
      <c r="G139" s="79"/>
      <c r="H139" s="79"/>
      <c r="I139" s="79"/>
    </row>
    <row r="140" spans="2:63" x14ac:dyDescent="0.25">
      <c r="B140" s="79"/>
      <c r="C140" s="79"/>
      <c r="D140" s="79"/>
      <c r="E140" s="79"/>
      <c r="F140" s="79"/>
      <c r="G140" s="79"/>
      <c r="H140" s="79"/>
      <c r="I140" s="79"/>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topLeftCell="A34" zoomScale="50" zoomScaleNormal="50" workbookViewId="0">
      <selection activeCell="B2" sqref="B2:I4"/>
    </sheetView>
  </sheetViews>
  <sheetFormatPr baseColWidth="10" defaultRowHeight="15" x14ac:dyDescent="0.25"/>
  <cols>
    <col min="2" max="18" width="5.5703125" customWidth="1"/>
    <col min="19" max="19" width="8.42578125" customWidth="1"/>
    <col min="20" max="23" width="5.5703125" customWidth="1"/>
    <col min="24" max="24" width="8.42578125" customWidth="1"/>
    <col min="25" max="26" width="5.5703125" customWidth="1"/>
    <col min="27" max="27" width="10.5703125" customWidth="1"/>
    <col min="28" max="28" width="5.5703125" customWidth="1"/>
    <col min="29" max="29" width="7.42578125" customWidth="1"/>
    <col min="30" max="33" width="5.5703125" customWidth="1"/>
    <col min="34" max="34" width="8.42578125" customWidth="1"/>
    <col min="35" max="39" width="5.5703125" customWidth="1"/>
    <col min="41" max="46" width="5.5703125" customWidth="1"/>
  </cols>
  <sheetData>
    <row r="1" spans="1:91" x14ac:dyDescent="0.25">
      <c r="A1" s="79"/>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79"/>
      <c r="CE1" s="79"/>
      <c r="CF1" s="79"/>
      <c r="CG1" s="79"/>
      <c r="CH1" s="79"/>
      <c r="CI1" s="79"/>
      <c r="CJ1" s="79"/>
      <c r="CK1" s="79"/>
      <c r="CL1" s="79"/>
      <c r="CM1" s="79"/>
    </row>
    <row r="2" spans="1:91" ht="18" customHeight="1" x14ac:dyDescent="0.25">
      <c r="A2" s="79"/>
      <c r="B2" s="421" t="s">
        <v>142</v>
      </c>
      <c r="C2" s="422"/>
      <c r="D2" s="422"/>
      <c r="E2" s="422"/>
      <c r="F2" s="422"/>
      <c r="G2" s="422"/>
      <c r="H2" s="422"/>
      <c r="I2" s="422"/>
      <c r="J2" s="363" t="s">
        <v>2</v>
      </c>
      <c r="K2" s="363"/>
      <c r="L2" s="363"/>
      <c r="M2" s="363"/>
      <c r="N2" s="363"/>
      <c r="O2" s="363"/>
      <c r="P2" s="363"/>
      <c r="Q2" s="363"/>
      <c r="R2" s="363"/>
      <c r="S2" s="363"/>
      <c r="T2" s="363"/>
      <c r="U2" s="363"/>
      <c r="V2" s="363"/>
      <c r="W2" s="363"/>
      <c r="X2" s="363"/>
      <c r="Y2" s="363"/>
      <c r="Z2" s="363"/>
      <c r="AA2" s="363"/>
      <c r="AB2" s="363"/>
      <c r="AC2" s="363"/>
      <c r="AD2" s="363"/>
      <c r="AE2" s="363"/>
      <c r="AF2" s="363"/>
      <c r="AG2" s="363"/>
      <c r="AH2" s="363"/>
      <c r="AI2" s="363"/>
      <c r="AJ2" s="363"/>
      <c r="AK2" s="363"/>
      <c r="AL2" s="363"/>
      <c r="AM2" s="363"/>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row>
    <row r="3" spans="1:91" ht="18.75" customHeight="1" x14ac:dyDescent="0.25">
      <c r="A3" s="79"/>
      <c r="B3" s="422"/>
      <c r="C3" s="422"/>
      <c r="D3" s="422"/>
      <c r="E3" s="422"/>
      <c r="F3" s="422"/>
      <c r="G3" s="422"/>
      <c r="H3" s="422"/>
      <c r="I3" s="422"/>
      <c r="J3" s="363"/>
      <c r="K3" s="363"/>
      <c r="L3" s="363"/>
      <c r="M3" s="363"/>
      <c r="N3" s="363"/>
      <c r="O3" s="363"/>
      <c r="P3" s="363"/>
      <c r="Q3" s="363"/>
      <c r="R3" s="363"/>
      <c r="S3" s="363"/>
      <c r="T3" s="363"/>
      <c r="U3" s="363"/>
      <c r="V3" s="363"/>
      <c r="W3" s="363"/>
      <c r="X3" s="363"/>
      <c r="Y3" s="363"/>
      <c r="Z3" s="363"/>
      <c r="AA3" s="363"/>
      <c r="AB3" s="363"/>
      <c r="AC3" s="363"/>
      <c r="AD3" s="363"/>
      <c r="AE3" s="363"/>
      <c r="AF3" s="363"/>
      <c r="AG3" s="363"/>
      <c r="AH3" s="363"/>
      <c r="AI3" s="363"/>
      <c r="AJ3" s="363"/>
      <c r="AK3" s="363"/>
      <c r="AL3" s="363"/>
      <c r="AM3" s="363"/>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row>
    <row r="4" spans="1:91" ht="15" customHeight="1" x14ac:dyDescent="0.25">
      <c r="A4" s="79"/>
      <c r="B4" s="422"/>
      <c r="C4" s="422"/>
      <c r="D4" s="422"/>
      <c r="E4" s="422"/>
      <c r="F4" s="422"/>
      <c r="G4" s="422"/>
      <c r="H4" s="422"/>
      <c r="I4" s="422"/>
      <c r="J4" s="363"/>
      <c r="K4" s="363"/>
      <c r="L4" s="363"/>
      <c r="M4" s="363"/>
      <c r="N4" s="363"/>
      <c r="O4" s="363"/>
      <c r="P4" s="363"/>
      <c r="Q4" s="363"/>
      <c r="R4" s="363"/>
      <c r="S4" s="363"/>
      <c r="T4" s="363"/>
      <c r="U4" s="363"/>
      <c r="V4" s="363"/>
      <c r="W4" s="363"/>
      <c r="X4" s="363"/>
      <c r="Y4" s="363"/>
      <c r="Z4" s="363"/>
      <c r="AA4" s="363"/>
      <c r="AB4" s="363"/>
      <c r="AC4" s="363"/>
      <c r="AD4" s="363"/>
      <c r="AE4" s="363"/>
      <c r="AF4" s="363"/>
      <c r="AG4" s="363"/>
      <c r="AH4" s="363"/>
      <c r="AI4" s="363"/>
      <c r="AJ4" s="363"/>
      <c r="AK4" s="363"/>
      <c r="AL4" s="363"/>
      <c r="AM4" s="363"/>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row>
    <row r="5" spans="1:91" ht="15.75" thickBot="1" x14ac:dyDescent="0.3">
      <c r="A5" s="79"/>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c r="BT5" s="79"/>
      <c r="BU5" s="79"/>
    </row>
    <row r="6" spans="1:91" ht="15" customHeight="1" x14ac:dyDescent="0.25">
      <c r="A6" s="79"/>
      <c r="B6" s="310" t="s">
        <v>3</v>
      </c>
      <c r="C6" s="310"/>
      <c r="D6" s="311"/>
      <c r="E6" s="405" t="s">
        <v>108</v>
      </c>
      <c r="F6" s="406"/>
      <c r="G6" s="406"/>
      <c r="H6" s="406"/>
      <c r="I6" s="423"/>
      <c r="J6" s="42" t="str">
        <f>IF(AND('Mapa final'!$AB$11="Muy Alta",'Mapa final'!$AD$11="Leve"),CONCATENATE("R1C",'Mapa final'!$R$11),"")</f>
        <v/>
      </c>
      <c r="K6" s="43" t="str">
        <f>IF(AND('Mapa final'!$AB$12="Muy Alta",'Mapa final'!$AD$12="Leve"),CONCATENATE("R1C",'Mapa final'!$R$12),"")</f>
        <v/>
      </c>
      <c r="L6" s="43" t="str">
        <f>IF(AND('Mapa final'!$AB$13="Muy Alta",'Mapa final'!$AD$13="Leve"),CONCATENATE("R1C",'Mapa final'!$R$13),"")</f>
        <v/>
      </c>
      <c r="M6" s="43" t="str">
        <f>IF(AND('Mapa final'!$AB$14="Muy Alta",'Mapa final'!$AD$14="Leve"),CONCATENATE("R1C",'Mapa final'!$R$14),"")</f>
        <v/>
      </c>
      <c r="N6" s="43" t="str">
        <f>IF(AND('Mapa final'!$AB$15="Muy Alta",'Mapa final'!$AD$15="Leve"),CONCATENATE("R1C",'Mapa final'!$R$15),"")</f>
        <v/>
      </c>
      <c r="O6" s="44" t="str">
        <f>IF(AND('Mapa final'!$AB$16="Muy Alta",'Mapa final'!$AD$16="Leve"),CONCATENATE("R1C",'Mapa final'!$R$16),"")</f>
        <v/>
      </c>
      <c r="P6" s="42" t="str">
        <f>IF(AND('Mapa final'!$AB$11="Muy Alta",'Mapa final'!$AD$11="Menor"),CONCATENATE("R1C",'Mapa final'!$R$11),"")</f>
        <v/>
      </c>
      <c r="Q6" s="43" t="str">
        <f>IF(AND('Mapa final'!$AB$12="Muy Alta",'Mapa final'!$AD$12="Menor"),CONCATENATE("R1C",'Mapa final'!$R$12),"")</f>
        <v/>
      </c>
      <c r="R6" s="43" t="str">
        <f>IF(AND('Mapa final'!$AB$13="Muy Alta",'Mapa final'!$AD$13="Menor"),CONCATENATE("R1C",'Mapa final'!$R$13),"")</f>
        <v/>
      </c>
      <c r="S6" s="43" t="str">
        <f>IF(AND('Mapa final'!$AB$14="Muy Alta",'Mapa final'!$AD$14="Menor"),CONCATENATE("R1C",'Mapa final'!$R$14),"")</f>
        <v/>
      </c>
      <c r="T6" s="43" t="str">
        <f>IF(AND('Mapa final'!$AB$15="Muy Alta",'Mapa final'!$AD$15="Menor"),CONCATENATE("R1C",'Mapa final'!$R$15),"")</f>
        <v/>
      </c>
      <c r="U6" s="44" t="str">
        <f>IF(AND('Mapa final'!$AB$16="Muy Alta",'Mapa final'!$AD$16="Menor"),CONCATENATE("R1C",'Mapa final'!$R$16),"")</f>
        <v/>
      </c>
      <c r="V6" s="42" t="str">
        <f>IF(AND('Mapa final'!$AB$11="Muy Alta",'Mapa final'!$AD$11="Moderado"),CONCATENATE("R1C",'Mapa final'!$R$11),"")</f>
        <v>R1C1</v>
      </c>
      <c r="W6" s="43" t="str">
        <f>IF(AND('Mapa final'!$AB$12="Muy Alta",'Mapa final'!$AD$12="Moderado"),CONCATENATE("R1C",'Mapa final'!$R$12),"")</f>
        <v/>
      </c>
      <c r="X6" s="43" t="str">
        <f>IF(AND('Mapa final'!$AB$13="Muy Alta",'Mapa final'!$AD$13="Moderado"),CONCATENATE("R1C",'Mapa final'!$R$13),"")</f>
        <v/>
      </c>
      <c r="Y6" s="43" t="str">
        <f>IF(AND('Mapa final'!$AB$14="Muy Alta",'Mapa final'!$AD$14="Moderado"),CONCATENATE("R1C",'Mapa final'!$R$14),"")</f>
        <v/>
      </c>
      <c r="Z6" s="43" t="str">
        <f>IF(AND('Mapa final'!$AB$15="Muy Alta",'Mapa final'!$AD$15="Moderado"),CONCATENATE("R1C",'Mapa final'!$R$15),"")</f>
        <v/>
      </c>
      <c r="AA6" s="44" t="str">
        <f>IF(AND('Mapa final'!$AB$16="Muy Alta",'Mapa final'!$AD$16="Moderado"),CONCATENATE("R1C",'Mapa final'!$R$16),"")</f>
        <v/>
      </c>
      <c r="AB6" s="42" t="str">
        <f>IF(AND('Mapa final'!$AB$11="Muy Alta",'Mapa final'!$AD$11="Mayor"),CONCATENATE("R1C",'Mapa final'!$R$11),"")</f>
        <v/>
      </c>
      <c r="AC6" s="43" t="str">
        <f>IF(AND('Mapa final'!$AB$12="Muy Alta",'Mapa final'!$AD$12="Mayor"),CONCATENATE("R1C",'Mapa final'!$R$12),"")</f>
        <v/>
      </c>
      <c r="AD6" s="43" t="str">
        <f>IF(AND('Mapa final'!$AB$13="Muy Alta",'Mapa final'!$AD$13="Mayor"),CONCATENATE("R1C",'Mapa final'!$R$13),"")</f>
        <v/>
      </c>
      <c r="AE6" s="43" t="str">
        <f>IF(AND('Mapa final'!$AB$14="Muy Alta",'Mapa final'!$AD$14="Mayor"),CONCATENATE("R1C",'Mapa final'!$R$14),"")</f>
        <v/>
      </c>
      <c r="AF6" s="43" t="str">
        <f>IF(AND('Mapa final'!$AB$15="Muy Alta",'Mapa final'!$AD$15="Mayor"),CONCATENATE("R1C",'Mapa final'!$R$15),"")</f>
        <v/>
      </c>
      <c r="AG6" s="44" t="str">
        <f>IF(AND('Mapa final'!$AB$16="Muy Alta",'Mapa final'!$AD$16="Mayor"),CONCATENATE("R1C",'Mapa final'!$R$16),"")</f>
        <v/>
      </c>
      <c r="AH6" s="45" t="str">
        <f>IF(AND('Mapa final'!$AB$11="Muy Alta",'Mapa final'!$AD$11="Catastrófico"),CONCATENATE("R1C",'Mapa final'!$R$11),"")</f>
        <v/>
      </c>
      <c r="AI6" s="46" t="str">
        <f>IF(AND('Mapa final'!$AB$12="Muy Alta",'Mapa final'!$AD$12="Catastrófico"),CONCATENATE("R1C",'Mapa final'!$R$12),"")</f>
        <v/>
      </c>
      <c r="AJ6" s="46" t="str">
        <f>IF(AND('Mapa final'!$AB$13="Muy Alta",'Mapa final'!$AD$13="Catastrófico"),CONCATENATE("R1C",'Mapa final'!$R$13),"")</f>
        <v/>
      </c>
      <c r="AK6" s="46" t="str">
        <f>IF(AND('Mapa final'!$AB$14="Muy Alta",'Mapa final'!$AD$14="Catastrófico"),CONCATENATE("R1C",'Mapa final'!$R$14),"")</f>
        <v/>
      </c>
      <c r="AL6" s="46" t="str">
        <f>IF(AND('Mapa final'!$AB$15="Muy Alta",'Mapa final'!$AD$15="Catastrófico"),CONCATENATE("R1C",'Mapa final'!$R$15),"")</f>
        <v/>
      </c>
      <c r="AM6" s="47" t="str">
        <f>IF(AND('Mapa final'!$AB$16="Muy Alta",'Mapa final'!$AD$16="Catastrófico"),CONCATENATE("R1C",'Mapa final'!$R$16),"")</f>
        <v/>
      </c>
      <c r="AN6" s="79"/>
      <c r="AO6" s="412" t="s">
        <v>76</v>
      </c>
      <c r="AP6" s="413"/>
      <c r="AQ6" s="413"/>
      <c r="AR6" s="413"/>
      <c r="AS6" s="413"/>
      <c r="AT6" s="414"/>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row>
    <row r="7" spans="1:91" ht="15" customHeight="1" x14ac:dyDescent="0.25">
      <c r="A7" s="79"/>
      <c r="B7" s="310"/>
      <c r="C7" s="310"/>
      <c r="D7" s="311"/>
      <c r="E7" s="409"/>
      <c r="F7" s="408"/>
      <c r="G7" s="408"/>
      <c r="H7" s="408"/>
      <c r="I7" s="424"/>
      <c r="J7" s="48" t="str">
        <f>IF(AND('Mapa final'!$AB$17="Muy Alta",'Mapa final'!$AD$17="Leve"),CONCATENATE("R2C",'Mapa final'!$R$17),"")</f>
        <v/>
      </c>
      <c r="K7" s="49" t="str">
        <f>IF(AND('Mapa final'!$AB$18="Muy Alta",'Mapa final'!$AD$18="Leve"),CONCATENATE("R2C",'Mapa final'!$R$18),"")</f>
        <v/>
      </c>
      <c r="L7" s="49" t="str">
        <f>IF(AND('Mapa final'!$AB$19="Muy Alta",'Mapa final'!$AD$19="Leve"),CONCATENATE("R2C",'Mapa final'!$R$19),"")</f>
        <v/>
      </c>
      <c r="M7" s="49" t="str">
        <f>IF(AND('Mapa final'!$AB$20="Muy Alta",'Mapa final'!$AD$20="Leve"),CONCATENATE("R2C",'Mapa final'!$R$20),"")</f>
        <v/>
      </c>
      <c r="N7" s="49" t="str">
        <f>IF(AND('Mapa final'!$AB$21="Muy Alta",'Mapa final'!$AD$21="Leve"),CONCATENATE("R2C",'Mapa final'!$R$21),"")</f>
        <v/>
      </c>
      <c r="O7" s="50" t="str">
        <f>IF(AND('Mapa final'!$AB$22="Muy Alta",'Mapa final'!$AD$22="Leve"),CONCATENATE("R2C",'Mapa final'!$R$22),"")</f>
        <v/>
      </c>
      <c r="P7" s="48" t="str">
        <f>IF(AND('Mapa final'!$AB$17="Muy Alta",'Mapa final'!$AD$17="Menor"),CONCATENATE("R2C",'Mapa final'!$R$17),"")</f>
        <v/>
      </c>
      <c r="Q7" s="49" t="str">
        <f>IF(AND('Mapa final'!$AB$18="Muy Alta",'Mapa final'!$AD$18="Menor"),CONCATENATE("R2C",'Mapa final'!$R$18),"")</f>
        <v/>
      </c>
      <c r="R7" s="49" t="str">
        <f>IF(AND('Mapa final'!$AB$19="Muy Alta",'Mapa final'!$AD$19="Menor"),CONCATENATE("R2C",'Mapa final'!$R$19),"")</f>
        <v/>
      </c>
      <c r="S7" s="49" t="str">
        <f>IF(AND('Mapa final'!$AB$20="Muy Alta",'Mapa final'!$AD$20="Menor"),CONCATENATE("R2C",'Mapa final'!$R$20),"")</f>
        <v/>
      </c>
      <c r="T7" s="49" t="str">
        <f>IF(AND('Mapa final'!$AB$21="Muy Alta",'Mapa final'!$AD$21="Menor"),CONCATENATE("R2C",'Mapa final'!$R$21),"")</f>
        <v/>
      </c>
      <c r="U7" s="50" t="str">
        <f>IF(AND('Mapa final'!$AB$22="Muy Alta",'Mapa final'!$AD$22="Menor"),CONCATENATE("R2C",'Mapa final'!$R$22),"")</f>
        <v/>
      </c>
      <c r="V7" s="48" t="str">
        <f>IF(AND('Mapa final'!$AB$17="Muy Alta",'Mapa final'!$AD$17="Moderado"),CONCATENATE("R2C",'Mapa final'!$R$17),"")</f>
        <v/>
      </c>
      <c r="W7" s="49" t="str">
        <f>IF(AND('Mapa final'!$AB$18="Muy Alta",'Mapa final'!$AD$18="Moderado"),CONCATENATE("R2C",'Mapa final'!$R$18),"")</f>
        <v/>
      </c>
      <c r="X7" s="49" t="str">
        <f>IF(AND('Mapa final'!$AB$19="Muy Alta",'Mapa final'!$AD$19="Moderado"),CONCATENATE("R2C",'Mapa final'!$R$19),"")</f>
        <v/>
      </c>
      <c r="Y7" s="49" t="str">
        <f>IF(AND('Mapa final'!$AB$20="Muy Alta",'Mapa final'!$AD$20="Moderado"),CONCATENATE("R2C",'Mapa final'!$R$20),"")</f>
        <v/>
      </c>
      <c r="Z7" s="49" t="str">
        <f>IF(AND('Mapa final'!$AB$21="Muy Alta",'Mapa final'!$AD$21="Moderado"),CONCATENATE("R2C",'Mapa final'!$R$21),"")</f>
        <v/>
      </c>
      <c r="AA7" s="50" t="str">
        <f>IF(AND('Mapa final'!$AB$22="Muy Alta",'Mapa final'!$AD$22="Moderado"),CONCATENATE("R2C",'Mapa final'!$R$22),"")</f>
        <v/>
      </c>
      <c r="AB7" s="48" t="str">
        <f>IF(AND('Mapa final'!$AB$17="Muy Alta",'Mapa final'!$AD$17="Mayor"),CONCATENATE("R2C",'Mapa final'!$R$17),"")</f>
        <v/>
      </c>
      <c r="AC7" s="49" t="str">
        <f>IF(AND('Mapa final'!$AB$18="Muy Alta",'Mapa final'!$AD$18="Mayor"),CONCATENATE("R2C",'Mapa final'!$R$18),"")</f>
        <v/>
      </c>
      <c r="AD7" s="49" t="str">
        <f>IF(AND('Mapa final'!$AB$19="Muy Alta",'Mapa final'!$AD$19="Mayor"),CONCATENATE("R2C",'Mapa final'!$R$19),"")</f>
        <v/>
      </c>
      <c r="AE7" s="49" t="str">
        <f>IF(AND('Mapa final'!$AB$20="Muy Alta",'Mapa final'!$AD$20="Mayor"),CONCATENATE("R2C",'Mapa final'!$R$20),"")</f>
        <v/>
      </c>
      <c r="AF7" s="49" t="str">
        <f>IF(AND('Mapa final'!$AB$21="Muy Alta",'Mapa final'!$AD$21="Mayor"),CONCATENATE("R2C",'Mapa final'!$R$21),"")</f>
        <v/>
      </c>
      <c r="AG7" s="50" t="str">
        <f>IF(AND('Mapa final'!$AB$22="Muy Alta",'Mapa final'!$AD$22="Mayor"),CONCATENATE("R2C",'Mapa final'!$R$22),"")</f>
        <v/>
      </c>
      <c r="AH7" s="51" t="str">
        <f>IF(AND('Mapa final'!$AB$17="Muy Alta",'Mapa final'!$AD$17="Catastrófico"),CONCATENATE("R2C",'Mapa final'!$R$17),"")</f>
        <v/>
      </c>
      <c r="AI7" s="52" t="str">
        <f>IF(AND('Mapa final'!$AB$18="Muy Alta",'Mapa final'!$AD$18="Catastrófico"),CONCATENATE("R2C",'Mapa final'!$R$18),"")</f>
        <v/>
      </c>
      <c r="AJ7" s="52" t="str">
        <f>IF(AND('Mapa final'!$AB$19="Muy Alta",'Mapa final'!$AD$19="Catastrófico"),CONCATENATE("R2C",'Mapa final'!$R$19),"")</f>
        <v/>
      </c>
      <c r="AK7" s="52" t="str">
        <f>IF(AND('Mapa final'!$AB$20="Muy Alta",'Mapa final'!$AD$20="Catastrófico"),CONCATENATE("R2C",'Mapa final'!$R$20),"")</f>
        <v/>
      </c>
      <c r="AL7" s="52" t="str">
        <f>IF(AND('Mapa final'!$AB$21="Muy Alta",'Mapa final'!$AD$21="Catastrófico"),CONCATENATE("R2C",'Mapa final'!$R$21),"")</f>
        <v/>
      </c>
      <c r="AM7" s="53" t="str">
        <f>IF(AND('Mapa final'!$AB$22="Muy Alta",'Mapa final'!$AD$22="Catastrófico"),CONCATENATE("R2C",'Mapa final'!$R$22),"")</f>
        <v/>
      </c>
      <c r="AN7" s="79"/>
      <c r="AO7" s="415"/>
      <c r="AP7" s="416"/>
      <c r="AQ7" s="416"/>
      <c r="AR7" s="416"/>
      <c r="AS7" s="416"/>
      <c r="AT7" s="417"/>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row>
    <row r="8" spans="1:91" ht="15" customHeight="1" x14ac:dyDescent="0.25">
      <c r="A8" s="79"/>
      <c r="B8" s="310"/>
      <c r="C8" s="310"/>
      <c r="D8" s="311"/>
      <c r="E8" s="409"/>
      <c r="F8" s="408"/>
      <c r="G8" s="408"/>
      <c r="H8" s="408"/>
      <c r="I8" s="424"/>
      <c r="J8" s="48" t="str">
        <f>IF(AND('Mapa final'!$AB$23="Muy Alta",'Mapa final'!$AD$23="Leve"),CONCATENATE("R3C",'Mapa final'!$R$23),"")</f>
        <v/>
      </c>
      <c r="K8" s="49" t="str">
        <f>IF(AND('Mapa final'!$AB$24="Muy Alta",'Mapa final'!$AD$24="Leve"),CONCATENATE("R3C",'Mapa final'!$R$24),"")</f>
        <v/>
      </c>
      <c r="L8" s="49" t="str">
        <f>IF(AND('Mapa final'!$AB$25="Muy Alta",'Mapa final'!$AD$25="Leve"),CONCATENATE("R3C",'Mapa final'!$R$25),"")</f>
        <v/>
      </c>
      <c r="M8" s="49" t="str">
        <f>IF(AND('Mapa final'!$AB$26="Muy Alta",'Mapa final'!$AD$26="Leve"),CONCATENATE("R3C",'Mapa final'!$R$26),"")</f>
        <v/>
      </c>
      <c r="N8" s="49" t="str">
        <f>IF(AND('Mapa final'!$AB$27="Muy Alta",'Mapa final'!$AD$27="Leve"),CONCATENATE("R3C",'Mapa final'!$R$27),"")</f>
        <v/>
      </c>
      <c r="O8" s="50" t="str">
        <f>IF(AND('Mapa final'!$AB$28="Muy Alta",'Mapa final'!$AD$28="Leve"),CONCATENATE("R3C",'Mapa final'!$R$28),"")</f>
        <v/>
      </c>
      <c r="P8" s="48" t="str">
        <f>IF(AND('Mapa final'!$AB$23="Muy Alta",'Mapa final'!$AD$23="Menor"),CONCATENATE("R3C",'Mapa final'!$R$23),"")</f>
        <v/>
      </c>
      <c r="Q8" s="49" t="str">
        <f>IF(AND('Mapa final'!$AB$24="Muy Alta",'Mapa final'!$AD$24="Menor"),CONCATENATE("R3C",'Mapa final'!$R$24),"")</f>
        <v/>
      </c>
      <c r="R8" s="49" t="str">
        <f>IF(AND('Mapa final'!$AB$25="Muy Alta",'Mapa final'!$AD$25="Menor"),CONCATENATE("R3C",'Mapa final'!$R$25),"")</f>
        <v/>
      </c>
      <c r="S8" s="49" t="str">
        <f>IF(AND('Mapa final'!$AB$26="Muy Alta",'Mapa final'!$AD$26="Menor"),CONCATENATE("R3C",'Mapa final'!$R$26),"")</f>
        <v/>
      </c>
      <c r="T8" s="49" t="str">
        <f>IF(AND('Mapa final'!$AB$27="Muy Alta",'Mapa final'!$AD$27="Menor"),CONCATENATE("R3C",'Mapa final'!$R$27),"")</f>
        <v/>
      </c>
      <c r="U8" s="50" t="str">
        <f>IF(AND('Mapa final'!$AB$28="Muy Alta",'Mapa final'!$AD$28="Menor"),CONCATENATE("R3C",'Mapa final'!$R$28),"")</f>
        <v/>
      </c>
      <c r="V8" s="48" t="str">
        <f>IF(AND('Mapa final'!$AB$23="Muy Alta",'Mapa final'!$AD$23="Moderado"),CONCATENATE("R3C",'Mapa final'!$R$23),"")</f>
        <v/>
      </c>
      <c r="W8" s="49" t="str">
        <f>IF(AND('Mapa final'!$AB$24="Muy Alta",'Mapa final'!$AD$24="Moderado"),CONCATENATE("R3C",'Mapa final'!$R$24),"")</f>
        <v/>
      </c>
      <c r="X8" s="49" t="str">
        <f>IF(AND('Mapa final'!$AB$25="Muy Alta",'Mapa final'!$AD$25="Moderado"),CONCATENATE("R3C",'Mapa final'!$R$25),"")</f>
        <v/>
      </c>
      <c r="Y8" s="49" t="str">
        <f>IF(AND('Mapa final'!$AB$26="Muy Alta",'Mapa final'!$AD$26="Moderado"),CONCATENATE("R3C",'Mapa final'!$R$26),"")</f>
        <v/>
      </c>
      <c r="Z8" s="49" t="str">
        <f>IF(AND('Mapa final'!$AB$27="Muy Alta",'Mapa final'!$AD$27="Moderado"),CONCATENATE("R3C",'Mapa final'!$R$27),"")</f>
        <v/>
      </c>
      <c r="AA8" s="50" t="str">
        <f>IF(AND('Mapa final'!$AB$28="Muy Alta",'Mapa final'!$AD$28="Moderado"),CONCATENATE("R3C",'Mapa final'!$R$28),"")</f>
        <v/>
      </c>
      <c r="AB8" s="48" t="str">
        <f>IF(AND('Mapa final'!$AB$23="Muy Alta",'Mapa final'!$AD$23="Mayor"),CONCATENATE("R3C",'Mapa final'!$R$23),"")</f>
        <v/>
      </c>
      <c r="AC8" s="49" t="str">
        <f>IF(AND('Mapa final'!$AB$24="Muy Alta",'Mapa final'!$AD$24="Mayor"),CONCATENATE("R3C",'Mapa final'!$R$24),"")</f>
        <v/>
      </c>
      <c r="AD8" s="49" t="str">
        <f>IF(AND('Mapa final'!$AB$25="Muy Alta",'Mapa final'!$AD$25="Mayor"),CONCATENATE("R3C",'Mapa final'!$R$25),"")</f>
        <v/>
      </c>
      <c r="AE8" s="49" t="str">
        <f>IF(AND('Mapa final'!$AB$26="Muy Alta",'Mapa final'!$AD$26="Mayor"),CONCATENATE("R3C",'Mapa final'!$R$26),"")</f>
        <v/>
      </c>
      <c r="AF8" s="49" t="str">
        <f>IF(AND('Mapa final'!$AB$27="Muy Alta",'Mapa final'!$AD$27="Mayor"),CONCATENATE("R3C",'Mapa final'!$R$27),"")</f>
        <v/>
      </c>
      <c r="AG8" s="50" t="str">
        <f>IF(AND('Mapa final'!$AB$28="Muy Alta",'Mapa final'!$AD$28="Mayor"),CONCATENATE("R3C",'Mapa final'!$R$28),"")</f>
        <v/>
      </c>
      <c r="AH8" s="51" t="str">
        <f>IF(AND('Mapa final'!$AB$23="Muy Alta",'Mapa final'!$AD$23="Catastrófico"),CONCATENATE("R3C",'Mapa final'!$R$23),"")</f>
        <v/>
      </c>
      <c r="AI8" s="52" t="str">
        <f>IF(AND('Mapa final'!$AB$24="Muy Alta",'Mapa final'!$AD$24="Catastrófico"),CONCATENATE("R3C",'Mapa final'!$R$24),"")</f>
        <v/>
      </c>
      <c r="AJ8" s="52" t="str">
        <f>IF(AND('Mapa final'!$AB$25="Muy Alta",'Mapa final'!$AD$25="Catastrófico"),CONCATENATE("R3C",'Mapa final'!$R$25),"")</f>
        <v/>
      </c>
      <c r="AK8" s="52" t="str">
        <f>IF(AND('Mapa final'!$AB$26="Muy Alta",'Mapa final'!$AD$26="Catastrófico"),CONCATENATE("R3C",'Mapa final'!$R$26),"")</f>
        <v/>
      </c>
      <c r="AL8" s="52" t="str">
        <f>IF(AND('Mapa final'!$AB$27="Muy Alta",'Mapa final'!$AD$27="Catastrófico"),CONCATENATE("R3C",'Mapa final'!$R$27),"")</f>
        <v/>
      </c>
      <c r="AM8" s="53" t="str">
        <f>IF(AND('Mapa final'!$AB$28="Muy Alta",'Mapa final'!$AD$28="Catastrófico"),CONCATENATE("R3C",'Mapa final'!$R$28),"")</f>
        <v/>
      </c>
      <c r="AN8" s="79"/>
      <c r="AO8" s="415"/>
      <c r="AP8" s="416"/>
      <c r="AQ8" s="416"/>
      <c r="AR8" s="416"/>
      <c r="AS8" s="416"/>
      <c r="AT8" s="417"/>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row>
    <row r="9" spans="1:91" ht="15" customHeight="1" x14ac:dyDescent="0.25">
      <c r="A9" s="79"/>
      <c r="B9" s="310"/>
      <c r="C9" s="310"/>
      <c r="D9" s="311"/>
      <c r="E9" s="409"/>
      <c r="F9" s="408"/>
      <c r="G9" s="408"/>
      <c r="H9" s="408"/>
      <c r="I9" s="424"/>
      <c r="J9" s="48" t="str">
        <f>IF(AND('Mapa final'!$AB$29="Muy Alta",'Mapa final'!$AD$29="Leve"),CONCATENATE("R4C",'Mapa final'!$R$29),"")</f>
        <v/>
      </c>
      <c r="K9" s="49" t="str">
        <f>IF(AND('Mapa final'!$AB$30="Muy Alta",'Mapa final'!$AD$30="Leve"),CONCATENATE("R4C",'Mapa final'!$R$30),"")</f>
        <v/>
      </c>
      <c r="L9" s="49" t="str">
        <f>IF(AND('Mapa final'!$AB$31="Muy Alta",'Mapa final'!$AD$31="Leve"),CONCATENATE("R4C",'Mapa final'!$R$31),"")</f>
        <v/>
      </c>
      <c r="M9" s="49" t="str">
        <f>IF(AND('Mapa final'!$AB$32="Muy Alta",'Mapa final'!$AD$32="Leve"),CONCATENATE("R4C",'Mapa final'!$R$32),"")</f>
        <v/>
      </c>
      <c r="N9" s="49" t="str">
        <f>IF(AND('Mapa final'!$AB$33="Muy Alta",'Mapa final'!$AD$33="Leve"),CONCATENATE("R4C",'Mapa final'!$R$33),"")</f>
        <v/>
      </c>
      <c r="O9" s="50" t="str">
        <f>IF(AND('Mapa final'!$AB$34="Muy Alta",'Mapa final'!$AD$34="Leve"),CONCATENATE("R4C",'Mapa final'!$R$34),"")</f>
        <v/>
      </c>
      <c r="P9" s="48" t="str">
        <f>IF(AND('Mapa final'!$AB$29="Muy Alta",'Mapa final'!$AD$29="Menor"),CONCATENATE("R4C",'Mapa final'!$R$29),"")</f>
        <v/>
      </c>
      <c r="Q9" s="49" t="str">
        <f>IF(AND('Mapa final'!$AB$30="Muy Alta",'Mapa final'!$AD$30="Menor"),CONCATENATE("R4C",'Mapa final'!$R$30),"")</f>
        <v/>
      </c>
      <c r="R9" s="49" t="str">
        <f>IF(AND('Mapa final'!$AB$31="Muy Alta",'Mapa final'!$AD$31="Menor"),CONCATENATE("R4C",'Mapa final'!$R$31),"")</f>
        <v/>
      </c>
      <c r="S9" s="49" t="str">
        <f>IF(AND('Mapa final'!$AB$32="Muy Alta",'Mapa final'!$AD$32="Menor"),CONCATENATE("R4C",'Mapa final'!$R$32),"")</f>
        <v/>
      </c>
      <c r="T9" s="49" t="str">
        <f>IF(AND('Mapa final'!$AB$33="Muy Alta",'Mapa final'!$AD$33="Menor"),CONCATENATE("R4C",'Mapa final'!$R$33),"")</f>
        <v/>
      </c>
      <c r="U9" s="50" t="str">
        <f>IF(AND('Mapa final'!$AB$34="Muy Alta",'Mapa final'!$AD$34="Menor"),CONCATENATE("R4C",'Mapa final'!$R$34),"")</f>
        <v/>
      </c>
      <c r="V9" s="48" t="str">
        <f>IF(AND('Mapa final'!$AB$29="Muy Alta",'Mapa final'!$AD$29="Moderado"),CONCATENATE("R4C",'Mapa final'!$R$29),"")</f>
        <v/>
      </c>
      <c r="W9" s="49" t="str">
        <f>IF(AND('Mapa final'!$AB$30="Muy Alta",'Mapa final'!$AD$30="Moderado"),CONCATENATE("R4C",'Mapa final'!$R$30),"")</f>
        <v/>
      </c>
      <c r="X9" s="49" t="str">
        <f>IF(AND('Mapa final'!$AB$31="Muy Alta",'Mapa final'!$AD$31="Moderado"),CONCATENATE("R4C",'Mapa final'!$R$31),"")</f>
        <v/>
      </c>
      <c r="Y9" s="49" t="str">
        <f>IF(AND('Mapa final'!$AB$32="Muy Alta",'Mapa final'!$AD$32="Moderado"),CONCATENATE("R4C",'Mapa final'!$R$32),"")</f>
        <v/>
      </c>
      <c r="Z9" s="49" t="str">
        <f>IF(AND('Mapa final'!$AB$33="Muy Alta",'Mapa final'!$AD$33="Moderado"),CONCATENATE("R4C",'Mapa final'!$R$33),"")</f>
        <v/>
      </c>
      <c r="AA9" s="50" t="str">
        <f>IF(AND('Mapa final'!$AB$34="Muy Alta",'Mapa final'!$AD$34="Moderado"),CONCATENATE("R4C",'Mapa final'!$R$34),"")</f>
        <v/>
      </c>
      <c r="AB9" s="48" t="str">
        <f>IF(AND('Mapa final'!$AB$29="Muy Alta",'Mapa final'!$AD$29="Mayor"),CONCATENATE("R4C",'Mapa final'!$R$29),"")</f>
        <v/>
      </c>
      <c r="AC9" s="49" t="str">
        <f>IF(AND('Mapa final'!$AB$30="Muy Alta",'Mapa final'!$AD$30="Mayor"),CONCATENATE("R4C",'Mapa final'!$R$30),"")</f>
        <v/>
      </c>
      <c r="AD9" s="49" t="str">
        <f>IF(AND('Mapa final'!$AB$31="Muy Alta",'Mapa final'!$AD$31="Mayor"),CONCATENATE("R4C",'Mapa final'!$R$31),"")</f>
        <v/>
      </c>
      <c r="AE9" s="49" t="str">
        <f>IF(AND('Mapa final'!$AB$32="Muy Alta",'Mapa final'!$AD$32="Mayor"),CONCATENATE("R4C",'Mapa final'!$R$32),"")</f>
        <v/>
      </c>
      <c r="AF9" s="49" t="str">
        <f>IF(AND('Mapa final'!$AB$33="Muy Alta",'Mapa final'!$AD$33="Mayor"),CONCATENATE("R4C",'Mapa final'!$R$33),"")</f>
        <v/>
      </c>
      <c r="AG9" s="50" t="str">
        <f>IF(AND('Mapa final'!$AB$34="Muy Alta",'Mapa final'!$AD$34="Mayor"),CONCATENATE("R4C",'Mapa final'!$R$34),"")</f>
        <v/>
      </c>
      <c r="AH9" s="51" t="str">
        <f>IF(AND('Mapa final'!$AB$29="Muy Alta",'Mapa final'!$AD$29="Catastrófico"),CONCATENATE("R4C",'Mapa final'!$R$29),"")</f>
        <v/>
      </c>
      <c r="AI9" s="52" t="str">
        <f>IF(AND('Mapa final'!$AB$30="Muy Alta",'Mapa final'!$AD$30="Catastrófico"),CONCATENATE("R4C",'Mapa final'!$R$30),"")</f>
        <v/>
      </c>
      <c r="AJ9" s="52" t="str">
        <f>IF(AND('Mapa final'!$AB$31="Muy Alta",'Mapa final'!$AD$31="Catastrófico"),CONCATENATE("R4C",'Mapa final'!$R$31),"")</f>
        <v/>
      </c>
      <c r="AK9" s="52" t="str">
        <f>IF(AND('Mapa final'!$AB$32="Muy Alta",'Mapa final'!$AD$32="Catastrófico"),CONCATENATE("R4C",'Mapa final'!$R$32),"")</f>
        <v/>
      </c>
      <c r="AL9" s="52" t="str">
        <f>IF(AND('Mapa final'!$AB$33="Muy Alta",'Mapa final'!$AD$33="Catastrófico"),CONCATENATE("R4C",'Mapa final'!$R$33),"")</f>
        <v/>
      </c>
      <c r="AM9" s="53" t="str">
        <f>IF(AND('Mapa final'!$AB$34="Muy Alta",'Mapa final'!$AD$34="Catastrófico"),CONCATENATE("R4C",'Mapa final'!$R$34),"")</f>
        <v/>
      </c>
      <c r="AN9" s="79"/>
      <c r="AO9" s="415"/>
      <c r="AP9" s="416"/>
      <c r="AQ9" s="416"/>
      <c r="AR9" s="416"/>
      <c r="AS9" s="416"/>
      <c r="AT9" s="417"/>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row>
    <row r="10" spans="1:91" ht="15" customHeight="1" x14ac:dyDescent="0.25">
      <c r="A10" s="79"/>
      <c r="B10" s="310"/>
      <c r="C10" s="310"/>
      <c r="D10" s="311"/>
      <c r="E10" s="409"/>
      <c r="F10" s="408"/>
      <c r="G10" s="408"/>
      <c r="H10" s="408"/>
      <c r="I10" s="424"/>
      <c r="J10" s="48" t="str">
        <f>IF(AND('Mapa final'!$AB$35="Muy Alta",'Mapa final'!$AD$35="Leve"),CONCATENATE("R5C",'Mapa final'!$R$35),"")</f>
        <v/>
      </c>
      <c r="K10" s="49" t="str">
        <f>IF(AND('Mapa final'!$AB$36="Muy Alta",'Mapa final'!$AD$36="Leve"),CONCATENATE("R5C",'Mapa final'!$R$36),"")</f>
        <v/>
      </c>
      <c r="L10" s="49" t="str">
        <f>IF(AND('Mapa final'!$AB$37="Muy Alta",'Mapa final'!$AD$37="Leve"),CONCATENATE("R5C",'Mapa final'!$R$37),"")</f>
        <v/>
      </c>
      <c r="M10" s="49" t="str">
        <f>IF(AND('Mapa final'!$AB$38="Muy Alta",'Mapa final'!$AD$38="Leve"),CONCATENATE("R5C",'Mapa final'!$R$38),"")</f>
        <v/>
      </c>
      <c r="N10" s="49" t="str">
        <f>IF(AND('Mapa final'!$AB$39="Muy Alta",'Mapa final'!$AD$39="Leve"),CONCATENATE("R5C",'Mapa final'!$R$39),"")</f>
        <v/>
      </c>
      <c r="O10" s="50" t="str">
        <f>IF(AND('Mapa final'!$AB$40="Muy Alta",'Mapa final'!$AD$40="Leve"),CONCATENATE("R5C",'Mapa final'!$R$40),"")</f>
        <v/>
      </c>
      <c r="P10" s="48" t="str">
        <f>IF(AND('Mapa final'!$AB$35="Muy Alta",'Mapa final'!$AD$35="Menor"),CONCATENATE("R5C",'Mapa final'!$R$35),"")</f>
        <v/>
      </c>
      <c r="Q10" s="49" t="str">
        <f>IF(AND('Mapa final'!$AB$36="Muy Alta",'Mapa final'!$AD$36="Menor"),CONCATENATE("R5C",'Mapa final'!$R$36),"")</f>
        <v/>
      </c>
      <c r="R10" s="49" t="str">
        <f>IF(AND('Mapa final'!$AB$37="Muy Alta",'Mapa final'!$AD$37="Menor"),CONCATENATE("R5C",'Mapa final'!$R$37),"")</f>
        <v/>
      </c>
      <c r="S10" s="49" t="str">
        <f>IF(AND('Mapa final'!$AB$38="Muy Alta",'Mapa final'!$AD$38="Menor"),CONCATENATE("R5C",'Mapa final'!$R$38),"")</f>
        <v/>
      </c>
      <c r="T10" s="49" t="str">
        <f>IF(AND('Mapa final'!$AB$39="Muy Alta",'Mapa final'!$AD$39="Menor"),CONCATENATE("R5C",'Mapa final'!$R$39),"")</f>
        <v/>
      </c>
      <c r="U10" s="50" t="str">
        <f>IF(AND('Mapa final'!$AB$40="Muy Alta",'Mapa final'!$AD$40="Menor"),CONCATENATE("R5C",'Mapa final'!$R$40),"")</f>
        <v/>
      </c>
      <c r="V10" s="48" t="str">
        <f>IF(AND('Mapa final'!$AB$35="Muy Alta",'Mapa final'!$AD$35="Moderado"),CONCATENATE("R5C",'Mapa final'!$R$35),"")</f>
        <v/>
      </c>
      <c r="W10" s="49" t="str">
        <f>IF(AND('Mapa final'!$AB$36="Muy Alta",'Mapa final'!$AD$36="Moderado"),CONCATENATE("R5C",'Mapa final'!$R$36),"")</f>
        <v/>
      </c>
      <c r="X10" s="49" t="str">
        <f>IF(AND('Mapa final'!$AB$37="Muy Alta",'Mapa final'!$AD$37="Moderado"),CONCATENATE("R5C",'Mapa final'!$R$37),"")</f>
        <v/>
      </c>
      <c r="Y10" s="49" t="str">
        <f>IF(AND('Mapa final'!$AB$38="Muy Alta",'Mapa final'!$AD$38="Moderado"),CONCATENATE("R5C",'Mapa final'!$R$38),"")</f>
        <v/>
      </c>
      <c r="Z10" s="49" t="str">
        <f>IF(AND('Mapa final'!$AB$39="Muy Alta",'Mapa final'!$AD$39="Moderado"),CONCATENATE("R5C",'Mapa final'!$R$39),"")</f>
        <v/>
      </c>
      <c r="AA10" s="50" t="str">
        <f>IF(AND('Mapa final'!$AB$40="Muy Alta",'Mapa final'!$AD$40="Moderado"),CONCATENATE("R5C",'Mapa final'!$R$40),"")</f>
        <v/>
      </c>
      <c r="AB10" s="48" t="str">
        <f>IF(AND('Mapa final'!$AB$35="Muy Alta",'Mapa final'!$AD$35="Mayor"),CONCATENATE("R5C",'Mapa final'!$R$35),"")</f>
        <v/>
      </c>
      <c r="AC10" s="49" t="str">
        <f>IF(AND('Mapa final'!$AB$36="Muy Alta",'Mapa final'!$AD$36="Mayor"),CONCATENATE("R5C",'Mapa final'!$R$36),"")</f>
        <v/>
      </c>
      <c r="AD10" s="49" t="str">
        <f>IF(AND('Mapa final'!$AB$37="Muy Alta",'Mapa final'!$AD$37="Mayor"),CONCATENATE("R5C",'Mapa final'!$R$37),"")</f>
        <v/>
      </c>
      <c r="AE10" s="49" t="str">
        <f>IF(AND('Mapa final'!$AB$38="Muy Alta",'Mapa final'!$AD$38="Mayor"),CONCATENATE("R5C",'Mapa final'!$R$38),"")</f>
        <v/>
      </c>
      <c r="AF10" s="49" t="str">
        <f>IF(AND('Mapa final'!$AB$39="Muy Alta",'Mapa final'!$AD$39="Mayor"),CONCATENATE("R5C",'Mapa final'!$R$39),"")</f>
        <v/>
      </c>
      <c r="AG10" s="50" t="str">
        <f>IF(AND('Mapa final'!$AB$40="Muy Alta",'Mapa final'!$AD$40="Mayor"),CONCATENATE("R5C",'Mapa final'!$R$40),"")</f>
        <v/>
      </c>
      <c r="AH10" s="51" t="str">
        <f>IF(AND('Mapa final'!$AB$35="Muy Alta",'Mapa final'!$AD$35="Catastrófico"),CONCATENATE("R5C",'Mapa final'!$R$35),"")</f>
        <v/>
      </c>
      <c r="AI10" s="52" t="str">
        <f>IF(AND('Mapa final'!$AB$36="Muy Alta",'Mapa final'!$AD$36="Catastrófico"),CONCATENATE("R5C",'Mapa final'!$R$36),"")</f>
        <v/>
      </c>
      <c r="AJ10" s="52" t="str">
        <f>IF(AND('Mapa final'!$AB$37="Muy Alta",'Mapa final'!$AD$37="Catastrófico"),CONCATENATE("R5C",'Mapa final'!$R$37),"")</f>
        <v/>
      </c>
      <c r="AK10" s="52" t="str">
        <f>IF(AND('Mapa final'!$AB$38="Muy Alta",'Mapa final'!$AD$38="Catastrófico"),CONCATENATE("R5C",'Mapa final'!$R$38),"")</f>
        <v/>
      </c>
      <c r="AL10" s="52" t="str">
        <f>IF(AND('Mapa final'!$AB$39="Muy Alta",'Mapa final'!$AD$39="Catastrófico"),CONCATENATE("R5C",'Mapa final'!$R$39),"")</f>
        <v/>
      </c>
      <c r="AM10" s="53" t="str">
        <f>IF(AND('Mapa final'!$AB$40="Muy Alta",'Mapa final'!$AD$40="Catastrófico"),CONCATENATE("R5C",'Mapa final'!$R$40),"")</f>
        <v/>
      </c>
      <c r="AN10" s="79"/>
      <c r="AO10" s="415"/>
      <c r="AP10" s="416"/>
      <c r="AQ10" s="416"/>
      <c r="AR10" s="416"/>
      <c r="AS10" s="416"/>
      <c r="AT10" s="417"/>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row>
    <row r="11" spans="1:91" ht="15" customHeight="1" x14ac:dyDescent="0.25">
      <c r="A11" s="79"/>
      <c r="B11" s="310"/>
      <c r="C11" s="310"/>
      <c r="D11" s="311"/>
      <c r="E11" s="409"/>
      <c r="F11" s="408"/>
      <c r="G11" s="408"/>
      <c r="H11" s="408"/>
      <c r="I11" s="424"/>
      <c r="J11" s="48" t="str">
        <f>IF(AND('Mapa final'!$AB$41="Muy Alta",'Mapa final'!$AD$41="Leve"),CONCATENATE("R6C",'Mapa final'!$R$41),"")</f>
        <v/>
      </c>
      <c r="K11" s="49" t="str">
        <f>IF(AND('Mapa final'!$AB$42="Muy Alta",'Mapa final'!$AD$42="Leve"),CONCATENATE("R6C",'Mapa final'!$R$42),"")</f>
        <v/>
      </c>
      <c r="L11" s="49" t="str">
        <f>IF(AND('Mapa final'!$AB$43="Muy Alta",'Mapa final'!$AD$43="Leve"),CONCATENATE("R6C",'Mapa final'!$R$43),"")</f>
        <v/>
      </c>
      <c r="M11" s="49" t="str">
        <f>IF(AND('Mapa final'!$AB$44="Muy Alta",'Mapa final'!$AD$44="Leve"),CONCATENATE("R6C",'Mapa final'!$R$44),"")</f>
        <v/>
      </c>
      <c r="N11" s="49" t="str">
        <f>IF(AND('Mapa final'!$AB$45="Muy Alta",'Mapa final'!$AD$45="Leve"),CONCATENATE("R6C",'Mapa final'!$R$45),"")</f>
        <v/>
      </c>
      <c r="O11" s="50" t="str">
        <f>IF(AND('Mapa final'!$AB$46="Muy Alta",'Mapa final'!$AD$46="Leve"),CONCATENATE("R6C",'Mapa final'!$R$46),"")</f>
        <v/>
      </c>
      <c r="P11" s="48" t="str">
        <f>IF(AND('Mapa final'!$AB$41="Muy Alta",'Mapa final'!$AD$41="Menor"),CONCATENATE("R6C",'Mapa final'!$R$41),"")</f>
        <v/>
      </c>
      <c r="Q11" s="49" t="str">
        <f>IF(AND('Mapa final'!$AB$42="Muy Alta",'Mapa final'!$AD$42="Menor"),CONCATENATE("R6C",'Mapa final'!$R$42),"")</f>
        <v/>
      </c>
      <c r="R11" s="49" t="str">
        <f>IF(AND('Mapa final'!$AB$43="Muy Alta",'Mapa final'!$AD$43="Menor"),CONCATENATE("R6C",'Mapa final'!$R$43),"")</f>
        <v/>
      </c>
      <c r="S11" s="49" t="str">
        <f>IF(AND('Mapa final'!$AB$44="Muy Alta",'Mapa final'!$AD$44="Menor"),CONCATENATE("R6C",'Mapa final'!$R$44),"")</f>
        <v/>
      </c>
      <c r="T11" s="49" t="str">
        <f>IF(AND('Mapa final'!$AB$45="Muy Alta",'Mapa final'!$AD$45="Menor"),CONCATENATE("R6C",'Mapa final'!$R$45),"")</f>
        <v/>
      </c>
      <c r="U11" s="50" t="str">
        <f>IF(AND('Mapa final'!$AB$46="Muy Alta",'Mapa final'!$AD$46="Menor"),CONCATENATE("R6C",'Mapa final'!$R$46),"")</f>
        <v/>
      </c>
      <c r="V11" s="48" t="str">
        <f>IF(AND('Mapa final'!$AB$41="Muy Alta",'Mapa final'!$AD$41="Moderado"),CONCATENATE("R6C",'Mapa final'!$R$41),"")</f>
        <v/>
      </c>
      <c r="W11" s="49" t="str">
        <f>IF(AND('Mapa final'!$AB$42="Muy Alta",'Mapa final'!$AD$42="Moderado"),CONCATENATE("R6C",'Mapa final'!$R$42),"")</f>
        <v/>
      </c>
      <c r="X11" s="49" t="str">
        <f>IF(AND('Mapa final'!$AB$43="Muy Alta",'Mapa final'!$AD$43="Moderado"),CONCATENATE("R6C",'Mapa final'!$R$43),"")</f>
        <v/>
      </c>
      <c r="Y11" s="49" t="str">
        <f>IF(AND('Mapa final'!$AB$44="Muy Alta",'Mapa final'!$AD$44="Moderado"),CONCATENATE("R6C",'Mapa final'!$R$44),"")</f>
        <v/>
      </c>
      <c r="Z11" s="49" t="str">
        <f>IF(AND('Mapa final'!$AB$45="Muy Alta",'Mapa final'!$AD$45="Moderado"),CONCATENATE("R6C",'Mapa final'!$R$45),"")</f>
        <v/>
      </c>
      <c r="AA11" s="50" t="str">
        <f>IF(AND('Mapa final'!$AB$46="Muy Alta",'Mapa final'!$AD$46="Moderado"),CONCATENATE("R6C",'Mapa final'!$R$46),"")</f>
        <v/>
      </c>
      <c r="AB11" s="48" t="str">
        <f>IF(AND('Mapa final'!$AB$41="Muy Alta",'Mapa final'!$AD$41="Mayor"),CONCATENATE("R6C",'Mapa final'!$R$41),"")</f>
        <v/>
      </c>
      <c r="AC11" s="49" t="str">
        <f>IF(AND('Mapa final'!$AB$42="Muy Alta",'Mapa final'!$AD$42="Mayor"),CONCATENATE("R6C",'Mapa final'!$R$42),"")</f>
        <v/>
      </c>
      <c r="AD11" s="49" t="str">
        <f>IF(AND('Mapa final'!$AB$43="Muy Alta",'Mapa final'!$AD$43="Mayor"),CONCATENATE("R6C",'Mapa final'!$R$43),"")</f>
        <v/>
      </c>
      <c r="AE11" s="49" t="str">
        <f>IF(AND('Mapa final'!$AB$44="Muy Alta",'Mapa final'!$AD$44="Mayor"),CONCATENATE("R6C",'Mapa final'!$R$44),"")</f>
        <v/>
      </c>
      <c r="AF11" s="49" t="str">
        <f>IF(AND('Mapa final'!$AB$45="Muy Alta",'Mapa final'!$AD$45="Mayor"),CONCATENATE("R6C",'Mapa final'!$R$45),"")</f>
        <v/>
      </c>
      <c r="AG11" s="50" t="str">
        <f>IF(AND('Mapa final'!$AB$46="Muy Alta",'Mapa final'!$AD$46="Mayor"),CONCATENATE("R6C",'Mapa final'!$R$46),"")</f>
        <v/>
      </c>
      <c r="AH11" s="51" t="str">
        <f>IF(AND('Mapa final'!$AB$41="Muy Alta",'Mapa final'!$AD$41="Catastrófico"),CONCATENATE("R6C",'Mapa final'!$R$41),"")</f>
        <v/>
      </c>
      <c r="AI11" s="52" t="str">
        <f>IF(AND('Mapa final'!$AB$42="Muy Alta",'Mapa final'!$AD$42="Catastrófico"),CONCATENATE("R6C",'Mapa final'!$R$42),"")</f>
        <v/>
      </c>
      <c r="AJ11" s="52" t="str">
        <f>IF(AND('Mapa final'!$AB$43="Muy Alta",'Mapa final'!$AD$43="Catastrófico"),CONCATENATE("R6C",'Mapa final'!$R$43),"")</f>
        <v/>
      </c>
      <c r="AK11" s="52" t="str">
        <f>IF(AND('Mapa final'!$AB$44="Muy Alta",'Mapa final'!$AD$44="Catastrófico"),CONCATENATE("R6C",'Mapa final'!$R$44),"")</f>
        <v/>
      </c>
      <c r="AL11" s="52" t="str">
        <f>IF(AND('Mapa final'!$AB$45="Muy Alta",'Mapa final'!$AD$45="Catastrófico"),CONCATENATE("R6C",'Mapa final'!$R$45),"")</f>
        <v/>
      </c>
      <c r="AM11" s="53" t="str">
        <f>IF(AND('Mapa final'!$AB$46="Muy Alta",'Mapa final'!$AD$46="Catastrófico"),CONCATENATE("R6C",'Mapa final'!$R$46),"")</f>
        <v/>
      </c>
      <c r="AN11" s="79"/>
      <c r="AO11" s="415"/>
      <c r="AP11" s="416"/>
      <c r="AQ11" s="416"/>
      <c r="AR11" s="416"/>
      <c r="AS11" s="416"/>
      <c r="AT11" s="417"/>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row>
    <row r="12" spans="1:91" ht="15" customHeight="1" x14ac:dyDescent="0.25">
      <c r="A12" s="79"/>
      <c r="B12" s="310"/>
      <c r="C12" s="310"/>
      <c r="D12" s="311"/>
      <c r="E12" s="409"/>
      <c r="F12" s="408"/>
      <c r="G12" s="408"/>
      <c r="H12" s="408"/>
      <c r="I12" s="424"/>
      <c r="J12" s="48" t="str">
        <f>IF(AND('Mapa final'!$AB$47="Muy Alta",'Mapa final'!$AD$47="Leve"),CONCATENATE("R7C",'Mapa final'!$R$47),"")</f>
        <v/>
      </c>
      <c r="K12" s="49" t="str">
        <f>IF(AND('Mapa final'!$AB$48="Muy Alta",'Mapa final'!$AD$48="Leve"),CONCATENATE("R7C",'Mapa final'!$R$48),"")</f>
        <v/>
      </c>
      <c r="L12" s="49" t="str">
        <f>IF(AND('Mapa final'!$AB$49="Muy Alta",'Mapa final'!$AD$49="Leve"),CONCATENATE("R7C",'Mapa final'!$R$49),"")</f>
        <v/>
      </c>
      <c r="M12" s="49" t="str">
        <f>IF(AND('Mapa final'!$AB$50="Muy Alta",'Mapa final'!$AD$50="Leve"),CONCATENATE("R7C",'Mapa final'!$R$50),"")</f>
        <v/>
      </c>
      <c r="N12" s="49" t="str">
        <f>IF(AND('Mapa final'!$AB$51="Muy Alta",'Mapa final'!$AD$51="Leve"),CONCATENATE("R7C",'Mapa final'!$R$51),"")</f>
        <v/>
      </c>
      <c r="O12" s="50" t="str">
        <f>IF(AND('Mapa final'!$AB$52="Muy Alta",'Mapa final'!$AD$52="Leve"),CONCATENATE("R7C",'Mapa final'!$R$52),"")</f>
        <v/>
      </c>
      <c r="P12" s="48" t="str">
        <f>IF(AND('Mapa final'!$AB$47="Muy Alta",'Mapa final'!$AD$47="Menor"),CONCATENATE("R7C",'Mapa final'!$R$47),"")</f>
        <v/>
      </c>
      <c r="Q12" s="49" t="str">
        <f>IF(AND('Mapa final'!$AB$48="Muy Alta",'Mapa final'!$AD$48="Menor"),CONCATENATE("R7C",'Mapa final'!$R$48),"")</f>
        <v/>
      </c>
      <c r="R12" s="49" t="str">
        <f>IF(AND('Mapa final'!$AB$49="Muy Alta",'Mapa final'!$AD$49="Menor"),CONCATENATE("R7C",'Mapa final'!$R$49),"")</f>
        <v/>
      </c>
      <c r="S12" s="49" t="str">
        <f>IF(AND('Mapa final'!$AB$50="Muy Alta",'Mapa final'!$AD$50="Menor"),CONCATENATE("R7C",'Mapa final'!$R$50),"")</f>
        <v/>
      </c>
      <c r="T12" s="49" t="str">
        <f>IF(AND('Mapa final'!$AB$51="Muy Alta",'Mapa final'!$AD$51="Menor"),CONCATENATE("R7C",'Mapa final'!$R$51),"")</f>
        <v/>
      </c>
      <c r="U12" s="50" t="str">
        <f>IF(AND('Mapa final'!$AB$52="Muy Alta",'Mapa final'!$AD$52="Menor"),CONCATENATE("R7C",'Mapa final'!$R$52),"")</f>
        <v/>
      </c>
      <c r="V12" s="48" t="str">
        <f>IF(AND('Mapa final'!$AB$47="Muy Alta",'Mapa final'!$AD$47="Moderado"),CONCATENATE("R7C",'Mapa final'!$R$47),"")</f>
        <v/>
      </c>
      <c r="W12" s="49" t="str">
        <f>IF(AND('Mapa final'!$AB$48="Muy Alta",'Mapa final'!$AD$48="Moderado"),CONCATENATE("R7C",'Mapa final'!$R$48),"")</f>
        <v/>
      </c>
      <c r="X12" s="49" t="str">
        <f>IF(AND('Mapa final'!$AB$49="Muy Alta",'Mapa final'!$AD$49="Moderado"),CONCATENATE("R7C",'Mapa final'!$R$49),"")</f>
        <v/>
      </c>
      <c r="Y12" s="49" t="str">
        <f>IF(AND('Mapa final'!$AB$50="Muy Alta",'Mapa final'!$AD$50="Moderado"),CONCATENATE("R7C",'Mapa final'!$R$50),"")</f>
        <v/>
      </c>
      <c r="Z12" s="49" t="str">
        <f>IF(AND('Mapa final'!$AB$51="Muy Alta",'Mapa final'!$AD$51="Moderado"),CONCATENATE("R7C",'Mapa final'!$R$51),"")</f>
        <v/>
      </c>
      <c r="AA12" s="50" t="str">
        <f>IF(AND('Mapa final'!$AB$52="Muy Alta",'Mapa final'!$AD$52="Moderado"),CONCATENATE("R7C",'Mapa final'!$R$52),"")</f>
        <v/>
      </c>
      <c r="AB12" s="48" t="str">
        <f>IF(AND('Mapa final'!$AB$47="Muy Alta",'Mapa final'!$AD$47="Mayor"),CONCATENATE("R7C",'Mapa final'!$R$47),"")</f>
        <v/>
      </c>
      <c r="AC12" s="49" t="str">
        <f>IF(AND('Mapa final'!$AB$48="Muy Alta",'Mapa final'!$AD$48="Mayor"),CONCATENATE("R7C",'Mapa final'!$R$48),"")</f>
        <v/>
      </c>
      <c r="AD12" s="49" t="str">
        <f>IF(AND('Mapa final'!$AB$49="Muy Alta",'Mapa final'!$AD$49="Mayor"),CONCATENATE("R7C",'Mapa final'!$R$49),"")</f>
        <v/>
      </c>
      <c r="AE12" s="49" t="str">
        <f>IF(AND('Mapa final'!$AB$50="Muy Alta",'Mapa final'!$AD$50="Mayor"),CONCATENATE("R7C",'Mapa final'!$R$50),"")</f>
        <v/>
      </c>
      <c r="AF12" s="49" t="str">
        <f>IF(AND('Mapa final'!$AB$51="Muy Alta",'Mapa final'!$AD$51="Mayor"),CONCATENATE("R7C",'Mapa final'!$R$51),"")</f>
        <v/>
      </c>
      <c r="AG12" s="50" t="str">
        <f>IF(AND('Mapa final'!$AB$52="Muy Alta",'Mapa final'!$AD$52="Mayor"),CONCATENATE("R7C",'Mapa final'!$R$52),"")</f>
        <v/>
      </c>
      <c r="AH12" s="51" t="str">
        <f>IF(AND('Mapa final'!$AB$47="Muy Alta",'Mapa final'!$AD$47="Catastrófico"),CONCATENATE("R7C",'Mapa final'!$R$47),"")</f>
        <v/>
      </c>
      <c r="AI12" s="52" t="str">
        <f>IF(AND('Mapa final'!$AB$48="Muy Alta",'Mapa final'!$AD$48="Catastrófico"),CONCATENATE("R7C",'Mapa final'!$R$48),"")</f>
        <v/>
      </c>
      <c r="AJ12" s="52" t="str">
        <f>IF(AND('Mapa final'!$AB$49="Muy Alta",'Mapa final'!$AD$49="Catastrófico"),CONCATENATE("R7C",'Mapa final'!$R$49),"")</f>
        <v/>
      </c>
      <c r="AK12" s="52" t="str">
        <f>IF(AND('Mapa final'!$AB$50="Muy Alta",'Mapa final'!$AD$50="Catastrófico"),CONCATENATE("R7C",'Mapa final'!$R$50),"")</f>
        <v/>
      </c>
      <c r="AL12" s="52" t="str">
        <f>IF(AND('Mapa final'!$AB$51="Muy Alta",'Mapa final'!$AD$51="Catastrófico"),CONCATENATE("R7C",'Mapa final'!$R$51),"")</f>
        <v/>
      </c>
      <c r="AM12" s="53" t="str">
        <f>IF(AND('Mapa final'!$AB$52="Muy Alta",'Mapa final'!$AD$52="Catastrófico"),CONCATENATE("R7C",'Mapa final'!$R$52),"")</f>
        <v/>
      </c>
      <c r="AN12" s="79"/>
      <c r="AO12" s="415"/>
      <c r="AP12" s="416"/>
      <c r="AQ12" s="416"/>
      <c r="AR12" s="416"/>
      <c r="AS12" s="416"/>
      <c r="AT12" s="417"/>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row>
    <row r="13" spans="1:91" ht="15" customHeight="1" x14ac:dyDescent="0.25">
      <c r="A13" s="79"/>
      <c r="B13" s="310"/>
      <c r="C13" s="310"/>
      <c r="D13" s="311"/>
      <c r="E13" s="409"/>
      <c r="F13" s="408"/>
      <c r="G13" s="408"/>
      <c r="H13" s="408"/>
      <c r="I13" s="424"/>
      <c r="J13" s="48" t="str">
        <f>IF(AND('Mapa final'!$AB$53="Muy Alta",'Mapa final'!$AD$53="Leve"),CONCATENATE("R8C",'Mapa final'!$R$53),"")</f>
        <v/>
      </c>
      <c r="K13" s="49" t="str">
        <f>IF(AND('Mapa final'!$AB$54="Muy Alta",'Mapa final'!$AD$54="Leve"),CONCATENATE("R8C",'Mapa final'!$R$54),"")</f>
        <v/>
      </c>
      <c r="L13" s="49" t="str">
        <f>IF(AND('Mapa final'!$AB$55="Muy Alta",'Mapa final'!$AD$55="Leve"),CONCATENATE("R8C",'Mapa final'!$R$55),"")</f>
        <v/>
      </c>
      <c r="M13" s="49" t="str">
        <f>IF(AND('Mapa final'!$AB$56="Muy Alta",'Mapa final'!$AD$56="Leve"),CONCATENATE("R8C",'Mapa final'!$R$56),"")</f>
        <v/>
      </c>
      <c r="N13" s="49" t="str">
        <f>IF(AND('Mapa final'!$AB$57="Muy Alta",'Mapa final'!$AD$57="Leve"),CONCATENATE("R8C",'Mapa final'!$R$57),"")</f>
        <v/>
      </c>
      <c r="O13" s="50" t="str">
        <f>IF(AND('Mapa final'!$AB$58="Muy Alta",'Mapa final'!$AD$58="Leve"),CONCATENATE("R8C",'Mapa final'!$R$58),"")</f>
        <v/>
      </c>
      <c r="P13" s="48" t="str">
        <f>IF(AND('Mapa final'!$AB$53="Muy Alta",'Mapa final'!$AD$53="Menor"),CONCATENATE("R8C",'Mapa final'!$R$53),"")</f>
        <v/>
      </c>
      <c r="Q13" s="49" t="str">
        <f>IF(AND('Mapa final'!$AB$54="Muy Alta",'Mapa final'!$AD$54="Menor"),CONCATENATE("R8C",'Mapa final'!$R$54),"")</f>
        <v/>
      </c>
      <c r="R13" s="49" t="str">
        <f>IF(AND('Mapa final'!$AB$55="Muy Alta",'Mapa final'!$AD$55="Menor"),CONCATENATE("R8C",'Mapa final'!$R$55),"")</f>
        <v/>
      </c>
      <c r="S13" s="49" t="str">
        <f>IF(AND('Mapa final'!$AB$56="Muy Alta",'Mapa final'!$AD$56="Menor"),CONCATENATE("R8C",'Mapa final'!$R$56),"")</f>
        <v/>
      </c>
      <c r="T13" s="49" t="str">
        <f>IF(AND('Mapa final'!$AB$57="Muy Alta",'Mapa final'!$AD$57="Menor"),CONCATENATE("R8C",'Mapa final'!$R$57),"")</f>
        <v/>
      </c>
      <c r="U13" s="50" t="str">
        <f>IF(AND('Mapa final'!$AB$58="Muy Alta",'Mapa final'!$AD$58="Menor"),CONCATENATE("R8C",'Mapa final'!$R$58),"")</f>
        <v/>
      </c>
      <c r="V13" s="48" t="str">
        <f>IF(AND('Mapa final'!$AB$53="Muy Alta",'Mapa final'!$AD$53="Moderado"),CONCATENATE("R8C",'Mapa final'!$R$53),"")</f>
        <v/>
      </c>
      <c r="W13" s="49" t="str">
        <f>IF(AND('Mapa final'!$AB$54="Muy Alta",'Mapa final'!$AD$54="Moderado"),CONCATENATE("R8C",'Mapa final'!$R$54),"")</f>
        <v/>
      </c>
      <c r="X13" s="49" t="str">
        <f>IF(AND('Mapa final'!$AB$55="Muy Alta",'Mapa final'!$AD$55="Moderado"),CONCATENATE("R8C",'Mapa final'!$R$55),"")</f>
        <v/>
      </c>
      <c r="Y13" s="49" t="str">
        <f>IF(AND('Mapa final'!$AB$56="Muy Alta",'Mapa final'!$AD$56="Moderado"),CONCATENATE("R8C",'Mapa final'!$R$56),"")</f>
        <v/>
      </c>
      <c r="Z13" s="49" t="str">
        <f>IF(AND('Mapa final'!$AB$57="Muy Alta",'Mapa final'!$AD$57="Moderado"),CONCATENATE("R8C",'Mapa final'!$R$57),"")</f>
        <v/>
      </c>
      <c r="AA13" s="50" t="str">
        <f>IF(AND('Mapa final'!$AB$58="Muy Alta",'Mapa final'!$AD$58="Moderado"),CONCATENATE("R8C",'Mapa final'!$R$58),"")</f>
        <v/>
      </c>
      <c r="AB13" s="48" t="str">
        <f>IF(AND('Mapa final'!$AB$53="Muy Alta",'Mapa final'!$AD$53="Mayor"),CONCATENATE("R8C",'Mapa final'!$R$53),"")</f>
        <v/>
      </c>
      <c r="AC13" s="49" t="str">
        <f>IF(AND('Mapa final'!$AB$54="Muy Alta",'Mapa final'!$AD$54="Mayor"),CONCATENATE("R8C",'Mapa final'!$R$54),"")</f>
        <v/>
      </c>
      <c r="AD13" s="49" t="str">
        <f>IF(AND('Mapa final'!$AB$55="Muy Alta",'Mapa final'!$AD$55="Mayor"),CONCATENATE("R8C",'Mapa final'!$R$55),"")</f>
        <v/>
      </c>
      <c r="AE13" s="49" t="str">
        <f>IF(AND('Mapa final'!$AB$56="Muy Alta",'Mapa final'!$AD$56="Mayor"),CONCATENATE("R8C",'Mapa final'!$R$56),"")</f>
        <v/>
      </c>
      <c r="AF13" s="49" t="str">
        <f>IF(AND('Mapa final'!$AB$57="Muy Alta",'Mapa final'!$AD$57="Mayor"),CONCATENATE("R8C",'Mapa final'!$R$57),"")</f>
        <v/>
      </c>
      <c r="AG13" s="50" t="str">
        <f>IF(AND('Mapa final'!$AB$58="Muy Alta",'Mapa final'!$AD$58="Mayor"),CONCATENATE("R8C",'Mapa final'!$R$58),"")</f>
        <v/>
      </c>
      <c r="AH13" s="51" t="str">
        <f>IF(AND('Mapa final'!$AB$53="Muy Alta",'Mapa final'!$AD$53="Catastrófico"),CONCATENATE("R8C",'Mapa final'!$R$53),"")</f>
        <v/>
      </c>
      <c r="AI13" s="52" t="str">
        <f>IF(AND('Mapa final'!$AB$54="Muy Alta",'Mapa final'!$AD$54="Catastrófico"),CONCATENATE("R8C",'Mapa final'!$R$54),"")</f>
        <v/>
      </c>
      <c r="AJ13" s="52" t="str">
        <f>IF(AND('Mapa final'!$AB$55="Muy Alta",'Mapa final'!$AD$55="Catastrófico"),CONCATENATE("R8C",'Mapa final'!$R$55),"")</f>
        <v/>
      </c>
      <c r="AK13" s="52" t="str">
        <f>IF(AND('Mapa final'!$AB$56="Muy Alta",'Mapa final'!$AD$56="Catastrófico"),CONCATENATE("R8C",'Mapa final'!$R$56),"")</f>
        <v/>
      </c>
      <c r="AL13" s="52" t="str">
        <f>IF(AND('Mapa final'!$AB$57="Muy Alta",'Mapa final'!$AD$57="Catastrófico"),CONCATENATE("R8C",'Mapa final'!$R$57),"")</f>
        <v/>
      </c>
      <c r="AM13" s="53" t="str">
        <f>IF(AND('Mapa final'!$AB$58="Muy Alta",'Mapa final'!$AD$58="Catastrófico"),CONCATENATE("R8C",'Mapa final'!$R$58),"")</f>
        <v/>
      </c>
      <c r="AN13" s="79"/>
      <c r="AO13" s="415"/>
      <c r="AP13" s="416"/>
      <c r="AQ13" s="416"/>
      <c r="AR13" s="416"/>
      <c r="AS13" s="416"/>
      <c r="AT13" s="417"/>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row>
    <row r="14" spans="1:91" ht="15" customHeight="1" x14ac:dyDescent="0.25">
      <c r="A14" s="79"/>
      <c r="B14" s="310"/>
      <c r="C14" s="310"/>
      <c r="D14" s="311"/>
      <c r="E14" s="409"/>
      <c r="F14" s="408"/>
      <c r="G14" s="408"/>
      <c r="H14" s="408"/>
      <c r="I14" s="424"/>
      <c r="J14" s="48" t="str">
        <f>IF(AND('Mapa final'!$AB$59="Muy Alta",'Mapa final'!$AD$59="Leve"),CONCATENATE("R9C",'Mapa final'!$R$59),"")</f>
        <v/>
      </c>
      <c r="K14" s="49" t="str">
        <f>IF(AND('Mapa final'!$AB$60="Muy Alta",'Mapa final'!$AD$60="Leve"),CONCATENATE("R9C",'Mapa final'!$R$60),"")</f>
        <v/>
      </c>
      <c r="L14" s="49" t="str">
        <f>IF(AND('Mapa final'!$AB$61="Muy Alta",'Mapa final'!$AD$61="Leve"),CONCATENATE("R9C",'Mapa final'!$R$61),"")</f>
        <v/>
      </c>
      <c r="M14" s="49" t="str">
        <f>IF(AND('Mapa final'!$AB$62="Muy Alta",'Mapa final'!$AD$62="Leve"),CONCATENATE("R9C",'Mapa final'!$R$62),"")</f>
        <v/>
      </c>
      <c r="N14" s="49" t="str">
        <f>IF(AND('Mapa final'!$AB$63="Muy Alta",'Mapa final'!$AD$63="Leve"),CONCATENATE("R9C",'Mapa final'!$R$63),"")</f>
        <v/>
      </c>
      <c r="O14" s="50" t="str">
        <f>IF(AND('Mapa final'!$AB$64="Muy Alta",'Mapa final'!$AD$64="Leve"),CONCATENATE("R9C",'Mapa final'!$R$64),"")</f>
        <v/>
      </c>
      <c r="P14" s="48" t="str">
        <f>IF(AND('Mapa final'!$AB$59="Muy Alta",'Mapa final'!$AD$59="Menor"),CONCATENATE("R9C",'Mapa final'!$R$59),"")</f>
        <v/>
      </c>
      <c r="Q14" s="49" t="str">
        <f>IF(AND('Mapa final'!$AB$60="Muy Alta",'Mapa final'!$AD$60="Menor"),CONCATENATE("R9C",'Mapa final'!$R$60),"")</f>
        <v/>
      </c>
      <c r="R14" s="49" t="str">
        <f>IF(AND('Mapa final'!$AB$61="Muy Alta",'Mapa final'!$AD$61="Menor"),CONCATENATE("R9C",'Mapa final'!$R$61),"")</f>
        <v/>
      </c>
      <c r="S14" s="49" t="str">
        <f>IF(AND('Mapa final'!$AB$62="Muy Alta",'Mapa final'!$AD$62="Menor"),CONCATENATE("R9C",'Mapa final'!$R$62),"")</f>
        <v/>
      </c>
      <c r="T14" s="49" t="str">
        <f>IF(AND('Mapa final'!$AB$63="Muy Alta",'Mapa final'!$AD$63="Menor"),CONCATENATE("R9C",'Mapa final'!$R$63),"")</f>
        <v/>
      </c>
      <c r="U14" s="50" t="str">
        <f>IF(AND('Mapa final'!$AB$64="Muy Alta",'Mapa final'!$AD$64="Menor"),CONCATENATE("R9C",'Mapa final'!$R$64),"")</f>
        <v/>
      </c>
      <c r="V14" s="48" t="str">
        <f>IF(AND('Mapa final'!$AB$59="Muy Alta",'Mapa final'!$AD$59="Moderado"),CONCATENATE("R9C",'Mapa final'!$R$59),"")</f>
        <v/>
      </c>
      <c r="W14" s="49" t="str">
        <f>IF(AND('Mapa final'!$AB$60="Muy Alta",'Mapa final'!$AD$60="Moderado"),CONCATENATE("R9C",'Mapa final'!$R$60),"")</f>
        <v/>
      </c>
      <c r="X14" s="49" t="str">
        <f>IF(AND('Mapa final'!$AB$61="Muy Alta",'Mapa final'!$AD$61="Moderado"),CONCATENATE("R9C",'Mapa final'!$R$61),"")</f>
        <v/>
      </c>
      <c r="Y14" s="49" t="str">
        <f>IF(AND('Mapa final'!$AB$62="Muy Alta",'Mapa final'!$AD$62="Moderado"),CONCATENATE("R9C",'Mapa final'!$R$62),"")</f>
        <v/>
      </c>
      <c r="Z14" s="49" t="str">
        <f>IF(AND('Mapa final'!$AB$63="Muy Alta",'Mapa final'!$AD$63="Moderado"),CONCATENATE("R9C",'Mapa final'!$R$63),"")</f>
        <v/>
      </c>
      <c r="AA14" s="50" t="str">
        <f>IF(AND('Mapa final'!$AB$64="Muy Alta",'Mapa final'!$AD$64="Moderado"),CONCATENATE("R9C",'Mapa final'!$R$64),"")</f>
        <v/>
      </c>
      <c r="AB14" s="48" t="str">
        <f>IF(AND('Mapa final'!$AB$59="Muy Alta",'Mapa final'!$AD$59="Mayor"),CONCATENATE("R9C",'Mapa final'!$R$59),"")</f>
        <v/>
      </c>
      <c r="AC14" s="49" t="str">
        <f>IF(AND('Mapa final'!$AB$60="Muy Alta",'Mapa final'!$AD$60="Mayor"),CONCATENATE("R9C",'Mapa final'!$R$60),"")</f>
        <v/>
      </c>
      <c r="AD14" s="49" t="str">
        <f>IF(AND('Mapa final'!$AB$61="Muy Alta",'Mapa final'!$AD$61="Mayor"),CONCATENATE("R9C",'Mapa final'!$R$61),"")</f>
        <v/>
      </c>
      <c r="AE14" s="49" t="str">
        <f>IF(AND('Mapa final'!$AB$62="Muy Alta",'Mapa final'!$AD$62="Mayor"),CONCATENATE("R9C",'Mapa final'!$R$62),"")</f>
        <v/>
      </c>
      <c r="AF14" s="49" t="str">
        <f>IF(AND('Mapa final'!$AB$63="Muy Alta",'Mapa final'!$AD$63="Mayor"),CONCATENATE("R9C",'Mapa final'!$R$63),"")</f>
        <v/>
      </c>
      <c r="AG14" s="50" t="str">
        <f>IF(AND('Mapa final'!$AB$64="Muy Alta",'Mapa final'!$AD$64="Mayor"),CONCATENATE("R9C",'Mapa final'!$R$64),"")</f>
        <v/>
      </c>
      <c r="AH14" s="51" t="str">
        <f>IF(AND('Mapa final'!$AB$59="Muy Alta",'Mapa final'!$AD$59="Catastrófico"),CONCATENATE("R9C",'Mapa final'!$R$59),"")</f>
        <v/>
      </c>
      <c r="AI14" s="52" t="str">
        <f>IF(AND('Mapa final'!$AB$60="Muy Alta",'Mapa final'!$AD$60="Catastrófico"),CONCATENATE("R9C",'Mapa final'!$R$60),"")</f>
        <v/>
      </c>
      <c r="AJ14" s="52" t="str">
        <f>IF(AND('Mapa final'!$AB$61="Muy Alta",'Mapa final'!$AD$61="Catastrófico"),CONCATENATE("R9C",'Mapa final'!$R$61),"")</f>
        <v/>
      </c>
      <c r="AK14" s="52" t="str">
        <f>IF(AND('Mapa final'!$AB$62="Muy Alta",'Mapa final'!$AD$62="Catastrófico"),CONCATENATE("R9C",'Mapa final'!$R$62),"")</f>
        <v/>
      </c>
      <c r="AL14" s="52" t="str">
        <f>IF(AND('Mapa final'!$AB$63="Muy Alta",'Mapa final'!$AD$63="Catastrófico"),CONCATENATE("R9C",'Mapa final'!$R$63),"")</f>
        <v/>
      </c>
      <c r="AM14" s="53" t="str">
        <f>IF(AND('Mapa final'!$AB$64="Muy Alta",'Mapa final'!$AD$64="Catastrófico"),CONCATENATE("R9C",'Mapa final'!$R$64),"")</f>
        <v/>
      </c>
      <c r="AN14" s="79"/>
      <c r="AO14" s="415"/>
      <c r="AP14" s="416"/>
      <c r="AQ14" s="416"/>
      <c r="AR14" s="416"/>
      <c r="AS14" s="416"/>
      <c r="AT14" s="417"/>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row>
    <row r="15" spans="1:91" ht="15.75" customHeight="1" thickBot="1" x14ac:dyDescent="0.3">
      <c r="A15" s="79"/>
      <c r="B15" s="310"/>
      <c r="C15" s="310"/>
      <c r="D15" s="311"/>
      <c r="E15" s="410"/>
      <c r="F15" s="411"/>
      <c r="G15" s="411"/>
      <c r="H15" s="411"/>
      <c r="I15" s="425"/>
      <c r="J15" s="54" t="str">
        <f>IF(AND('Mapa final'!$AB$65="Muy Alta",'Mapa final'!$AD$65="Leve"),CONCATENATE("R10C",'Mapa final'!$R$65),"")</f>
        <v/>
      </c>
      <c r="K15" s="55" t="str">
        <f>IF(AND('Mapa final'!$AB$66="Muy Alta",'Mapa final'!$AD$66="Leve"),CONCATENATE("R10C",'Mapa final'!$R$66),"")</f>
        <v/>
      </c>
      <c r="L15" s="55" t="str">
        <f>IF(AND('Mapa final'!$AB$67="Muy Alta",'Mapa final'!$AD$67="Leve"),CONCATENATE("R10C",'Mapa final'!$R$67),"")</f>
        <v/>
      </c>
      <c r="M15" s="55" t="str">
        <f>IF(AND('Mapa final'!$AB$68="Muy Alta",'Mapa final'!$AD$68="Leve"),CONCATENATE("R10C",'Mapa final'!$R$68),"")</f>
        <v/>
      </c>
      <c r="N15" s="55" t="str">
        <f>IF(AND('Mapa final'!$AB$69="Muy Alta",'Mapa final'!$AD$69="Leve"),CONCATENATE("R10C",'Mapa final'!$R$69),"")</f>
        <v/>
      </c>
      <c r="O15" s="56" t="str">
        <f>IF(AND('Mapa final'!$AB$70="Muy Alta",'Mapa final'!$AD$70="Leve"),CONCATENATE("R10C",'Mapa final'!$R$70),"")</f>
        <v/>
      </c>
      <c r="P15" s="48" t="str">
        <f>IF(AND('Mapa final'!$AB$65="Muy Alta",'Mapa final'!$AD$65="Menor"),CONCATENATE("R10C",'Mapa final'!$R$65),"")</f>
        <v/>
      </c>
      <c r="Q15" s="49" t="str">
        <f>IF(AND('Mapa final'!$AB$66="Muy Alta",'Mapa final'!$AD$66="Menor"),CONCATENATE("R10C",'Mapa final'!$R$66),"")</f>
        <v/>
      </c>
      <c r="R15" s="49" t="str">
        <f>IF(AND('Mapa final'!$AB$67="Muy Alta",'Mapa final'!$AD$67="Menor"),CONCATENATE("R10C",'Mapa final'!$R$67),"")</f>
        <v/>
      </c>
      <c r="S15" s="49" t="str">
        <f>IF(AND('Mapa final'!$AB$68="Muy Alta",'Mapa final'!$AD$68="Menor"),CONCATENATE("R10C",'Mapa final'!$R$68),"")</f>
        <v/>
      </c>
      <c r="T15" s="49" t="str">
        <f>IF(AND('Mapa final'!$AB$69="Muy Alta",'Mapa final'!$AD$69="Menor"),CONCATENATE("R10C",'Mapa final'!$R$69),"")</f>
        <v/>
      </c>
      <c r="U15" s="50" t="str">
        <f>IF(AND('Mapa final'!$AB$70="Muy Alta",'Mapa final'!$AD$70="Menor"),CONCATENATE("R10C",'Mapa final'!$R$70),"")</f>
        <v/>
      </c>
      <c r="V15" s="54" t="str">
        <f>IF(AND('Mapa final'!$AB$65="Muy Alta",'Mapa final'!$AD$65="Moderado"),CONCATENATE("R10C",'Mapa final'!$R$65),"")</f>
        <v/>
      </c>
      <c r="W15" s="55" t="str">
        <f>IF(AND('Mapa final'!$AB$66="Muy Alta",'Mapa final'!$AD$66="Moderado"),CONCATENATE("R10C",'Mapa final'!$R$66),"")</f>
        <v/>
      </c>
      <c r="X15" s="55" t="str">
        <f>IF(AND('Mapa final'!$AB$67="Muy Alta",'Mapa final'!$AD$67="Moderado"),CONCATENATE("R10C",'Mapa final'!$R$67),"")</f>
        <v/>
      </c>
      <c r="Y15" s="55" t="str">
        <f>IF(AND('Mapa final'!$AB$68="Muy Alta",'Mapa final'!$AD$68="Moderado"),CONCATENATE("R10C",'Mapa final'!$R$68),"")</f>
        <v/>
      </c>
      <c r="Z15" s="55" t="str">
        <f>IF(AND('Mapa final'!$AB$69="Muy Alta",'Mapa final'!$AD$69="Moderado"),CONCATENATE("R10C",'Mapa final'!$R$69),"")</f>
        <v/>
      </c>
      <c r="AA15" s="56" t="str">
        <f>IF(AND('Mapa final'!$AB$70="Muy Alta",'Mapa final'!$AD$70="Moderado"),CONCATENATE("R10C",'Mapa final'!$R$70),"")</f>
        <v/>
      </c>
      <c r="AB15" s="48" t="str">
        <f>IF(AND('Mapa final'!$AB$65="Muy Alta",'Mapa final'!$AD$65="Mayor"),CONCATENATE("R10C",'Mapa final'!$R$65),"")</f>
        <v/>
      </c>
      <c r="AC15" s="49" t="str">
        <f>IF(AND('Mapa final'!$AB$66="Muy Alta",'Mapa final'!$AD$66="Mayor"),CONCATENATE("R10C",'Mapa final'!$R$66),"")</f>
        <v/>
      </c>
      <c r="AD15" s="49" t="str">
        <f>IF(AND('Mapa final'!$AB$67="Muy Alta",'Mapa final'!$AD$67="Mayor"),CONCATENATE("R10C",'Mapa final'!$R$67),"")</f>
        <v/>
      </c>
      <c r="AE15" s="49" t="str">
        <f>IF(AND('Mapa final'!$AB$68="Muy Alta",'Mapa final'!$AD$68="Mayor"),CONCATENATE("R10C",'Mapa final'!$R$68),"")</f>
        <v/>
      </c>
      <c r="AF15" s="49" t="str">
        <f>IF(AND('Mapa final'!$AB$69="Muy Alta",'Mapa final'!$AD$69="Mayor"),CONCATENATE("R10C",'Mapa final'!$R$69),"")</f>
        <v/>
      </c>
      <c r="AG15" s="50" t="str">
        <f>IF(AND('Mapa final'!$AB$70="Muy Alta",'Mapa final'!$AD$70="Mayor"),CONCATENATE("R10C",'Mapa final'!$R$70),"")</f>
        <v/>
      </c>
      <c r="AH15" s="57" t="str">
        <f>IF(AND('Mapa final'!$AB$65="Muy Alta",'Mapa final'!$AD$65="Catastrófico"),CONCATENATE("R10C",'Mapa final'!$R$65),"")</f>
        <v/>
      </c>
      <c r="AI15" s="58" t="str">
        <f>IF(AND('Mapa final'!$AB$66="Muy Alta",'Mapa final'!$AD$66="Catastrófico"),CONCATENATE("R10C",'Mapa final'!$R$66),"")</f>
        <v/>
      </c>
      <c r="AJ15" s="58" t="str">
        <f>IF(AND('Mapa final'!$AB$67="Muy Alta",'Mapa final'!$AD$67="Catastrófico"),CONCATENATE("R10C",'Mapa final'!$R$67),"")</f>
        <v/>
      </c>
      <c r="AK15" s="58" t="str">
        <f>IF(AND('Mapa final'!$AB$68="Muy Alta",'Mapa final'!$AD$68="Catastrófico"),CONCATENATE("R10C",'Mapa final'!$R$68),"")</f>
        <v/>
      </c>
      <c r="AL15" s="58" t="str">
        <f>IF(AND('Mapa final'!$AB$69="Muy Alta",'Mapa final'!$AD$69="Catastrófico"),CONCATENATE("R10C",'Mapa final'!$R$69),"")</f>
        <v/>
      </c>
      <c r="AM15" s="59" t="str">
        <f>IF(AND('Mapa final'!$AB$70="Muy Alta",'Mapa final'!$AD$70="Catastrófico"),CONCATENATE("R10C",'Mapa final'!$R$70),"")</f>
        <v/>
      </c>
      <c r="AN15" s="79"/>
      <c r="AO15" s="418"/>
      <c r="AP15" s="419"/>
      <c r="AQ15" s="419"/>
      <c r="AR15" s="419"/>
      <c r="AS15" s="419"/>
      <c r="AT15" s="420"/>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row>
    <row r="16" spans="1:91" ht="15" customHeight="1" x14ac:dyDescent="0.25">
      <c r="A16" s="79"/>
      <c r="B16" s="310"/>
      <c r="C16" s="310"/>
      <c r="D16" s="311"/>
      <c r="E16" s="405" t="s">
        <v>107</v>
      </c>
      <c r="F16" s="406"/>
      <c r="G16" s="406"/>
      <c r="H16" s="406"/>
      <c r="I16" s="406"/>
      <c r="J16" s="60" t="str">
        <f>IF(AND('Mapa final'!$AB$11="Alta",'Mapa final'!$AD$11="Leve"),CONCATENATE("R1C",'Mapa final'!$R$11),"")</f>
        <v/>
      </c>
      <c r="K16" s="61" t="str">
        <f>IF(AND('Mapa final'!$AB$12="Alta",'Mapa final'!$AD$12="Leve"),CONCATENATE("R1C",'Mapa final'!$R$12),"")</f>
        <v/>
      </c>
      <c r="L16" s="61" t="str">
        <f>IF(AND('Mapa final'!$AB$13="Alta",'Mapa final'!$AD$13="Leve"),CONCATENATE("R1C",'Mapa final'!$R$13),"")</f>
        <v/>
      </c>
      <c r="M16" s="61" t="str">
        <f>IF(AND('Mapa final'!$AB$14="Alta",'Mapa final'!$AD$14="Leve"),CONCATENATE("R1C",'Mapa final'!$R$14),"")</f>
        <v/>
      </c>
      <c r="N16" s="61" t="str">
        <f>IF(AND('Mapa final'!$AB$15="Alta",'Mapa final'!$AD$15="Leve"),CONCATENATE("R1C",'Mapa final'!$R$15),"")</f>
        <v/>
      </c>
      <c r="O16" s="62" t="str">
        <f>IF(AND('Mapa final'!$AB$16="Alta",'Mapa final'!$AD$16="Leve"),CONCATENATE("R1C",'Mapa final'!$R$16),"")</f>
        <v/>
      </c>
      <c r="P16" s="60" t="str">
        <f>IF(AND('Mapa final'!$AB$11="Alta",'Mapa final'!$AD$11="Menor"),CONCATENATE("R1C",'Mapa final'!$R$11),"")</f>
        <v/>
      </c>
      <c r="Q16" s="61" t="str">
        <f>IF(AND('Mapa final'!$AB$12="Alta",'Mapa final'!$AD$12="Menor"),CONCATENATE("R1C",'Mapa final'!$R$12),"")</f>
        <v/>
      </c>
      <c r="R16" s="61" t="str">
        <f>IF(AND('Mapa final'!$AB$13="Alta",'Mapa final'!$AD$13="Menor"),CONCATENATE("R1C",'Mapa final'!$R$13),"")</f>
        <v/>
      </c>
      <c r="S16" s="61" t="str">
        <f>IF(AND('Mapa final'!$AB$14="Alta",'Mapa final'!$AD$14="Menor"),CONCATENATE("R1C",'Mapa final'!$R$14),"")</f>
        <v/>
      </c>
      <c r="T16" s="61" t="str">
        <f>IF(AND('Mapa final'!$AB$15="Alta",'Mapa final'!$AD$15="Menor"),CONCATENATE("R1C",'Mapa final'!$R$15),"")</f>
        <v/>
      </c>
      <c r="U16" s="62" t="str">
        <f>IF(AND('Mapa final'!$AB$16="Alta",'Mapa final'!$AD$16="Menor"),CONCATENATE("R1C",'Mapa final'!$R$16),"")</f>
        <v/>
      </c>
      <c r="V16" s="42" t="str">
        <f>IF(AND('Mapa final'!$AB$11="Alta",'Mapa final'!$AD$11="Moderado"),CONCATENATE("R1C",'Mapa final'!$R$11),"")</f>
        <v/>
      </c>
      <c r="W16" s="43" t="str">
        <f>IF(AND('Mapa final'!$AB$12="Alta",'Mapa final'!$AD$12="Moderado"),CONCATENATE("R1C",'Mapa final'!$R$12),"")</f>
        <v/>
      </c>
      <c r="X16" s="43" t="str">
        <f>IF(AND('Mapa final'!$AB$13="Alta",'Mapa final'!$AD$13="Moderado"),CONCATENATE("R1C",'Mapa final'!$R$13),"")</f>
        <v/>
      </c>
      <c r="Y16" s="43" t="str">
        <f>IF(AND('Mapa final'!$AB$14="Alta",'Mapa final'!$AD$14="Moderado"),CONCATENATE("R1C",'Mapa final'!$R$14),"")</f>
        <v/>
      </c>
      <c r="Z16" s="43" t="str">
        <f>IF(AND('Mapa final'!$AB$15="Alta",'Mapa final'!$AD$15="Moderado"),CONCATENATE("R1C",'Mapa final'!$R$15),"")</f>
        <v/>
      </c>
      <c r="AA16" s="44" t="str">
        <f>IF(AND('Mapa final'!$AB$16="Alta",'Mapa final'!$AD$16="Moderado"),CONCATENATE("R1C",'Mapa final'!$R$16),"")</f>
        <v/>
      </c>
      <c r="AB16" s="42" t="str">
        <f>IF(AND('Mapa final'!$AB$11="Alta",'Mapa final'!$AD$11="Mayor"),CONCATENATE("R1C",'Mapa final'!$R$11),"")</f>
        <v/>
      </c>
      <c r="AC16" s="43" t="str">
        <f>IF(AND('Mapa final'!$AB$12="Alta",'Mapa final'!$AD$12="Mayor"),CONCATENATE("R1C",'Mapa final'!$R$12),"")</f>
        <v/>
      </c>
      <c r="AD16" s="43" t="str">
        <f>IF(AND('Mapa final'!$AB$13="Alta",'Mapa final'!$AD$13="Mayor"),CONCATENATE("R1C",'Mapa final'!$R$13),"")</f>
        <v/>
      </c>
      <c r="AE16" s="43" t="str">
        <f>IF(AND('Mapa final'!$AB$14="Alta",'Mapa final'!$AD$14="Mayor"),CONCATENATE("R1C",'Mapa final'!$R$14),"")</f>
        <v/>
      </c>
      <c r="AF16" s="43" t="str">
        <f>IF(AND('Mapa final'!$AB$15="Alta",'Mapa final'!$AD$15="Mayor"),CONCATENATE("R1C",'Mapa final'!$R$15),"")</f>
        <v/>
      </c>
      <c r="AG16" s="44" t="str">
        <f>IF(AND('Mapa final'!$AB$16="Alta",'Mapa final'!$AD$16="Mayor"),CONCATENATE("R1C",'Mapa final'!$R$16),"")</f>
        <v/>
      </c>
      <c r="AH16" s="45" t="str">
        <f>IF(AND('Mapa final'!$AB$11="Alta",'Mapa final'!$AD$11="Catastrófico"),CONCATENATE("R1C",'Mapa final'!$R$11),"")</f>
        <v/>
      </c>
      <c r="AI16" s="46" t="str">
        <f>IF(AND('Mapa final'!$AB$12="Alta",'Mapa final'!$AD$12="Catastrófico"),CONCATENATE("R1C",'Mapa final'!$R$12),"")</f>
        <v/>
      </c>
      <c r="AJ16" s="46" t="str">
        <f>IF(AND('Mapa final'!$AB$13="Alta",'Mapa final'!$AD$13="Catastrófico"),CONCATENATE("R1C",'Mapa final'!$R$13),"")</f>
        <v/>
      </c>
      <c r="AK16" s="46" t="str">
        <f>IF(AND('Mapa final'!$AB$14="Alta",'Mapa final'!$AD$14="Catastrófico"),CONCATENATE("R1C",'Mapa final'!$R$14),"")</f>
        <v/>
      </c>
      <c r="AL16" s="46" t="str">
        <f>IF(AND('Mapa final'!$AB$15="Alta",'Mapa final'!$AD$15="Catastrófico"),CONCATENATE("R1C",'Mapa final'!$R$15),"")</f>
        <v/>
      </c>
      <c r="AM16" s="47" t="str">
        <f>IF(AND('Mapa final'!$AB$16="Alta",'Mapa final'!$AD$16="Catastrófico"),CONCATENATE("R1C",'Mapa final'!$R$16),"")</f>
        <v/>
      </c>
      <c r="AN16" s="79"/>
      <c r="AO16" s="396" t="s">
        <v>77</v>
      </c>
      <c r="AP16" s="397"/>
      <c r="AQ16" s="397"/>
      <c r="AR16" s="397"/>
      <c r="AS16" s="397"/>
      <c r="AT16" s="398"/>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row>
    <row r="17" spans="1:76" ht="15" customHeight="1" x14ac:dyDescent="0.25">
      <c r="A17" s="79"/>
      <c r="B17" s="310"/>
      <c r="C17" s="310"/>
      <c r="D17" s="311"/>
      <c r="E17" s="407"/>
      <c r="F17" s="408"/>
      <c r="G17" s="408"/>
      <c r="H17" s="408"/>
      <c r="I17" s="408"/>
      <c r="J17" s="63" t="str">
        <f>IF(AND('Mapa final'!$AB$17="Alta",'Mapa final'!$AD$17="Leve"),CONCATENATE("R2C",'Mapa final'!$R$17),"")</f>
        <v/>
      </c>
      <c r="K17" s="64" t="str">
        <f>IF(AND('Mapa final'!$AB$18="Alta",'Mapa final'!$AD$18="Leve"),CONCATENATE("R2C",'Mapa final'!$R$18),"")</f>
        <v/>
      </c>
      <c r="L17" s="64" t="str">
        <f>IF(AND('Mapa final'!$AB$19="Alta",'Mapa final'!$AD$19="Leve"),CONCATENATE("R2C",'Mapa final'!$R$19),"")</f>
        <v/>
      </c>
      <c r="M17" s="64" t="str">
        <f>IF(AND('Mapa final'!$AB$20="Alta",'Mapa final'!$AD$20="Leve"),CONCATENATE("R2C",'Mapa final'!$R$20),"")</f>
        <v/>
      </c>
      <c r="N17" s="64" t="str">
        <f>IF(AND('Mapa final'!$AB$21="Alta",'Mapa final'!$AD$21="Leve"),CONCATENATE("R2C",'Mapa final'!$R$21),"")</f>
        <v/>
      </c>
      <c r="O17" s="65" t="str">
        <f>IF(AND('Mapa final'!$AB$22="Alta",'Mapa final'!$AD$22="Leve"),CONCATENATE("R2C",'Mapa final'!$R$22),"")</f>
        <v/>
      </c>
      <c r="P17" s="63" t="str">
        <f>IF(AND('Mapa final'!$AB$17="Alta",'Mapa final'!$AD$17="Menor"),CONCATENATE("R2C",'Mapa final'!$R$17),"")</f>
        <v/>
      </c>
      <c r="Q17" s="64" t="str">
        <f>IF(AND('Mapa final'!$AB$18="Alta",'Mapa final'!$AD$18="Menor"),CONCATENATE("R2C",'Mapa final'!$R$18),"")</f>
        <v/>
      </c>
      <c r="R17" s="64" t="str">
        <f>IF(AND('Mapa final'!$AB$19="Alta",'Mapa final'!$AD$19="Menor"),CONCATENATE("R2C",'Mapa final'!$R$19),"")</f>
        <v/>
      </c>
      <c r="S17" s="64" t="str">
        <f>IF(AND('Mapa final'!$AB$20="Alta",'Mapa final'!$AD$20="Menor"),CONCATENATE("R2C",'Mapa final'!$R$20),"")</f>
        <v/>
      </c>
      <c r="T17" s="64" t="str">
        <f>IF(AND('Mapa final'!$AB$21="Alta",'Mapa final'!$AD$21="Menor"),CONCATENATE("R2C",'Mapa final'!$R$21),"")</f>
        <v/>
      </c>
      <c r="U17" s="65" t="str">
        <f>IF(AND('Mapa final'!$AB$22="Alta",'Mapa final'!$AD$22="Menor"),CONCATENATE("R2C",'Mapa final'!$R$22),"")</f>
        <v/>
      </c>
      <c r="V17" s="48" t="str">
        <f>IF(AND('Mapa final'!$AB$17="Alta",'Mapa final'!$AD$17="Moderado"),CONCATENATE("R2C",'Mapa final'!$R$17),"")</f>
        <v/>
      </c>
      <c r="W17" s="49" t="str">
        <f>IF(AND('Mapa final'!$AB$18="Alta",'Mapa final'!$AD$18="Moderado"),CONCATENATE("R2C",'Mapa final'!$R$18),"")</f>
        <v/>
      </c>
      <c r="X17" s="49" t="str">
        <f>IF(AND('Mapa final'!$AB$19="Alta",'Mapa final'!$AD$19="Moderado"),CONCATENATE("R2C",'Mapa final'!$R$19),"")</f>
        <v/>
      </c>
      <c r="Y17" s="49" t="str">
        <f>IF(AND('Mapa final'!$AB$20="Alta",'Mapa final'!$AD$20="Moderado"),CONCATENATE("R2C",'Mapa final'!$R$20),"")</f>
        <v/>
      </c>
      <c r="Z17" s="49" t="str">
        <f>IF(AND('Mapa final'!$AB$21="Alta",'Mapa final'!$AD$21="Moderado"),CONCATENATE("R2C",'Mapa final'!$R$21),"")</f>
        <v/>
      </c>
      <c r="AA17" s="50" t="str">
        <f>IF(AND('Mapa final'!$AB$22="Alta",'Mapa final'!$AD$22="Moderado"),CONCATENATE("R2C",'Mapa final'!$R$22),"")</f>
        <v/>
      </c>
      <c r="AB17" s="48" t="str">
        <f>IF(AND('Mapa final'!$AB$17="Alta",'Mapa final'!$AD$17="Mayor"),CONCATENATE("R2C",'Mapa final'!$R$17),"")</f>
        <v/>
      </c>
      <c r="AC17" s="49" t="str">
        <f>IF(AND('Mapa final'!$AB$18="Alta",'Mapa final'!$AD$18="Mayor"),CONCATENATE("R2C",'Mapa final'!$R$18),"")</f>
        <v/>
      </c>
      <c r="AD17" s="49" t="str">
        <f>IF(AND('Mapa final'!$AB$19="Alta",'Mapa final'!$AD$19="Mayor"),CONCATENATE("R2C",'Mapa final'!$R$19),"")</f>
        <v/>
      </c>
      <c r="AE17" s="49" t="str">
        <f>IF(AND('Mapa final'!$AB$20="Alta",'Mapa final'!$AD$20="Mayor"),CONCATENATE("R2C",'Mapa final'!$R$20),"")</f>
        <v/>
      </c>
      <c r="AF17" s="49" t="str">
        <f>IF(AND('Mapa final'!$AB$21="Alta",'Mapa final'!$AD$21="Mayor"),CONCATENATE("R2C",'Mapa final'!$R$21),"")</f>
        <v/>
      </c>
      <c r="AG17" s="50" t="str">
        <f>IF(AND('Mapa final'!$AB$22="Alta",'Mapa final'!$AD$22="Mayor"),CONCATENATE("R2C",'Mapa final'!$R$22),"")</f>
        <v/>
      </c>
      <c r="AH17" s="51" t="str">
        <f>IF(AND('Mapa final'!$AB$17="Alta",'Mapa final'!$AD$17="Catastrófico"),CONCATENATE("R2C",'Mapa final'!$R$17),"")</f>
        <v/>
      </c>
      <c r="AI17" s="52" t="str">
        <f>IF(AND('Mapa final'!$AB$18="Alta",'Mapa final'!$AD$18="Catastrófico"),CONCATENATE("R2C",'Mapa final'!$R$18),"")</f>
        <v/>
      </c>
      <c r="AJ17" s="52" t="str">
        <f>IF(AND('Mapa final'!$AB$19="Alta",'Mapa final'!$AD$19="Catastrófico"),CONCATENATE("R2C",'Mapa final'!$R$19),"")</f>
        <v/>
      </c>
      <c r="AK17" s="52" t="str">
        <f>IF(AND('Mapa final'!$AB$20="Alta",'Mapa final'!$AD$20="Catastrófico"),CONCATENATE("R2C",'Mapa final'!$R$20),"")</f>
        <v/>
      </c>
      <c r="AL17" s="52" t="str">
        <f>IF(AND('Mapa final'!$AB$21="Alta",'Mapa final'!$AD$21="Catastrófico"),CONCATENATE("R2C",'Mapa final'!$R$21),"")</f>
        <v/>
      </c>
      <c r="AM17" s="53" t="str">
        <f>IF(AND('Mapa final'!$AB$22="Alta",'Mapa final'!$AD$22="Catastrófico"),CONCATENATE("R2C",'Mapa final'!$R$22),"")</f>
        <v/>
      </c>
      <c r="AN17" s="79"/>
      <c r="AO17" s="399"/>
      <c r="AP17" s="400"/>
      <c r="AQ17" s="400"/>
      <c r="AR17" s="400"/>
      <c r="AS17" s="400"/>
      <c r="AT17" s="401"/>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row>
    <row r="18" spans="1:76" ht="15" customHeight="1" x14ac:dyDescent="0.25">
      <c r="A18" s="79"/>
      <c r="B18" s="310"/>
      <c r="C18" s="310"/>
      <c r="D18" s="311"/>
      <c r="E18" s="409"/>
      <c r="F18" s="408"/>
      <c r="G18" s="408"/>
      <c r="H18" s="408"/>
      <c r="I18" s="408"/>
      <c r="J18" s="63" t="str">
        <f>IF(AND('Mapa final'!$AB$23="Alta",'Mapa final'!$AD$23="Leve"),CONCATENATE("R3C",'Mapa final'!$R$23),"")</f>
        <v/>
      </c>
      <c r="K18" s="64" t="str">
        <f>IF(AND('Mapa final'!$AB$24="Alta",'Mapa final'!$AD$24="Leve"),CONCATENATE("R3C",'Mapa final'!$R$24),"")</f>
        <v/>
      </c>
      <c r="L18" s="64" t="str">
        <f>IF(AND('Mapa final'!$AB$25="Alta",'Mapa final'!$AD$25="Leve"),CONCATENATE("R3C",'Mapa final'!$R$25),"")</f>
        <v/>
      </c>
      <c r="M18" s="64" t="str">
        <f>IF(AND('Mapa final'!$AB$26="Alta",'Mapa final'!$AD$26="Leve"),CONCATENATE("R3C",'Mapa final'!$R$26),"")</f>
        <v/>
      </c>
      <c r="N18" s="64" t="str">
        <f>IF(AND('Mapa final'!$AB$27="Alta",'Mapa final'!$AD$27="Leve"),CONCATENATE("R3C",'Mapa final'!$R$27),"")</f>
        <v/>
      </c>
      <c r="O18" s="65" t="str">
        <f>IF(AND('Mapa final'!$AB$28="Alta",'Mapa final'!$AD$28="Leve"),CONCATENATE("R3C",'Mapa final'!$R$28),"")</f>
        <v/>
      </c>
      <c r="P18" s="63" t="str">
        <f>IF(AND('Mapa final'!$AB$23="Alta",'Mapa final'!$AD$23="Menor"),CONCATENATE("R3C",'Mapa final'!$R$23),"")</f>
        <v/>
      </c>
      <c r="Q18" s="64" t="str">
        <f>IF(AND('Mapa final'!$AB$24="Alta",'Mapa final'!$AD$24="Menor"),CONCATENATE("R3C",'Mapa final'!$R$24),"")</f>
        <v/>
      </c>
      <c r="R18" s="64" t="str">
        <f>IF(AND('Mapa final'!$AB$25="Alta",'Mapa final'!$AD$25="Menor"),CONCATENATE("R3C",'Mapa final'!$R$25),"")</f>
        <v/>
      </c>
      <c r="S18" s="64" t="str">
        <f>IF(AND('Mapa final'!$AB$26="Alta",'Mapa final'!$AD$26="Menor"),CONCATENATE("R3C",'Mapa final'!$R$26),"")</f>
        <v/>
      </c>
      <c r="T18" s="64" t="str">
        <f>IF(AND('Mapa final'!$AB$27="Alta",'Mapa final'!$AD$27="Menor"),CONCATENATE("R3C",'Mapa final'!$R$27),"")</f>
        <v/>
      </c>
      <c r="U18" s="65" t="str">
        <f>IF(AND('Mapa final'!$AB$28="Alta",'Mapa final'!$AD$28="Menor"),CONCATENATE("R3C",'Mapa final'!$R$28),"")</f>
        <v/>
      </c>
      <c r="V18" s="48" t="str">
        <f>IF(AND('Mapa final'!$AB$23="Alta",'Mapa final'!$AD$23="Moderado"),CONCATENATE("R3C",'Mapa final'!$R$23),"")</f>
        <v/>
      </c>
      <c r="W18" s="49" t="str">
        <f>IF(AND('Mapa final'!$AB$24="Alta",'Mapa final'!$AD$24="Moderado"),CONCATENATE("R3C",'Mapa final'!$R$24),"")</f>
        <v/>
      </c>
      <c r="X18" s="49" t="str">
        <f>IF(AND('Mapa final'!$AB$25="Alta",'Mapa final'!$AD$25="Moderado"),CONCATENATE("R3C",'Mapa final'!$R$25),"")</f>
        <v/>
      </c>
      <c r="Y18" s="49" t="str">
        <f>IF(AND('Mapa final'!$AB$26="Alta",'Mapa final'!$AD$26="Moderado"),CONCATENATE("R3C",'Mapa final'!$R$26),"")</f>
        <v/>
      </c>
      <c r="Z18" s="49" t="str">
        <f>IF(AND('Mapa final'!$AB$27="Alta",'Mapa final'!$AD$27="Moderado"),CONCATENATE("R3C",'Mapa final'!$R$27),"")</f>
        <v/>
      </c>
      <c r="AA18" s="50" t="str">
        <f>IF(AND('Mapa final'!$AB$28="Alta",'Mapa final'!$AD$28="Moderado"),CONCATENATE("R3C",'Mapa final'!$R$28),"")</f>
        <v/>
      </c>
      <c r="AB18" s="48" t="str">
        <f>IF(AND('Mapa final'!$AB$23="Alta",'Mapa final'!$AD$23="Mayor"),CONCATENATE("R3C",'Mapa final'!$R$23),"")</f>
        <v/>
      </c>
      <c r="AC18" s="49" t="str">
        <f>IF(AND('Mapa final'!$AB$24="Alta",'Mapa final'!$AD$24="Mayor"),CONCATENATE("R3C",'Mapa final'!$R$24),"")</f>
        <v/>
      </c>
      <c r="AD18" s="49" t="str">
        <f>IF(AND('Mapa final'!$AB$25="Alta",'Mapa final'!$AD$25="Mayor"),CONCATENATE("R3C",'Mapa final'!$R$25),"")</f>
        <v/>
      </c>
      <c r="AE18" s="49" t="str">
        <f>IF(AND('Mapa final'!$AB$26="Alta",'Mapa final'!$AD$26="Mayor"),CONCATENATE("R3C",'Mapa final'!$R$26),"")</f>
        <v/>
      </c>
      <c r="AF18" s="49" t="str">
        <f>IF(AND('Mapa final'!$AB$27="Alta",'Mapa final'!$AD$27="Mayor"),CONCATENATE("R3C",'Mapa final'!$R$27),"")</f>
        <v/>
      </c>
      <c r="AG18" s="50" t="str">
        <f>IF(AND('Mapa final'!$AB$28="Alta",'Mapa final'!$AD$28="Mayor"),CONCATENATE("R3C",'Mapa final'!$R$28),"")</f>
        <v/>
      </c>
      <c r="AH18" s="51" t="str">
        <f>IF(AND('Mapa final'!$AB$23="Alta",'Mapa final'!$AD$23="Catastrófico"),CONCATENATE("R3C",'Mapa final'!$R$23),"")</f>
        <v/>
      </c>
      <c r="AI18" s="52" t="str">
        <f>IF(AND('Mapa final'!$AB$24="Alta",'Mapa final'!$AD$24="Catastrófico"),CONCATENATE("R3C",'Mapa final'!$R$24),"")</f>
        <v/>
      </c>
      <c r="AJ18" s="52" t="str">
        <f>IF(AND('Mapa final'!$AB$25="Alta",'Mapa final'!$AD$25="Catastrófico"),CONCATENATE("R3C",'Mapa final'!$R$25),"")</f>
        <v/>
      </c>
      <c r="AK18" s="52" t="str">
        <f>IF(AND('Mapa final'!$AB$26="Alta",'Mapa final'!$AD$26="Catastrófico"),CONCATENATE("R3C",'Mapa final'!$R$26),"")</f>
        <v/>
      </c>
      <c r="AL18" s="52" t="str">
        <f>IF(AND('Mapa final'!$AB$27="Alta",'Mapa final'!$AD$27="Catastrófico"),CONCATENATE("R3C",'Mapa final'!$R$27),"")</f>
        <v/>
      </c>
      <c r="AM18" s="53" t="str">
        <f>IF(AND('Mapa final'!$AB$28="Alta",'Mapa final'!$AD$28="Catastrófico"),CONCATENATE("R3C",'Mapa final'!$R$28),"")</f>
        <v/>
      </c>
      <c r="AN18" s="79"/>
      <c r="AO18" s="399"/>
      <c r="AP18" s="400"/>
      <c r="AQ18" s="400"/>
      <c r="AR18" s="400"/>
      <c r="AS18" s="400"/>
      <c r="AT18" s="401"/>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row>
    <row r="19" spans="1:76" ht="15" customHeight="1" x14ac:dyDescent="0.25">
      <c r="A19" s="79"/>
      <c r="B19" s="310"/>
      <c r="C19" s="310"/>
      <c r="D19" s="311"/>
      <c r="E19" s="409"/>
      <c r="F19" s="408"/>
      <c r="G19" s="408"/>
      <c r="H19" s="408"/>
      <c r="I19" s="408"/>
      <c r="J19" s="63" t="str">
        <f>IF(AND('Mapa final'!$AB$29="Alta",'Mapa final'!$AD$29="Leve"),CONCATENATE("R4C",'Mapa final'!$R$29),"")</f>
        <v/>
      </c>
      <c r="K19" s="64" t="str">
        <f>IF(AND('Mapa final'!$AB$30="Alta",'Mapa final'!$AD$30="Leve"),CONCATENATE("R4C",'Mapa final'!$R$30),"")</f>
        <v/>
      </c>
      <c r="L19" s="64" t="str">
        <f>IF(AND('Mapa final'!$AB$31="Alta",'Mapa final'!$AD$31="Leve"),CONCATENATE("R4C",'Mapa final'!$R$31),"")</f>
        <v/>
      </c>
      <c r="M19" s="64" t="str">
        <f>IF(AND('Mapa final'!$AB$32="Alta",'Mapa final'!$AD$32="Leve"),CONCATENATE("R4C",'Mapa final'!$R$32),"")</f>
        <v/>
      </c>
      <c r="N19" s="64" t="str">
        <f>IF(AND('Mapa final'!$AB$33="Alta",'Mapa final'!$AD$33="Leve"),CONCATENATE("R4C",'Mapa final'!$R$33),"")</f>
        <v/>
      </c>
      <c r="O19" s="65" t="str">
        <f>IF(AND('Mapa final'!$AB$34="Alta",'Mapa final'!$AD$34="Leve"),CONCATENATE("R4C",'Mapa final'!$R$34),"")</f>
        <v/>
      </c>
      <c r="P19" s="63" t="str">
        <f>IF(AND('Mapa final'!$AB$29="Alta",'Mapa final'!$AD$29="Menor"),CONCATENATE("R4C",'Mapa final'!$R$29),"")</f>
        <v/>
      </c>
      <c r="Q19" s="64" t="str">
        <f>IF(AND('Mapa final'!$AB$30="Alta",'Mapa final'!$AD$30="Menor"),CONCATENATE("R4C",'Mapa final'!$R$30),"")</f>
        <v/>
      </c>
      <c r="R19" s="64" t="str">
        <f>IF(AND('Mapa final'!$AB$31="Alta",'Mapa final'!$AD$31="Menor"),CONCATENATE("R4C",'Mapa final'!$R$31),"")</f>
        <v/>
      </c>
      <c r="S19" s="64" t="str">
        <f>IF(AND('Mapa final'!$AB$32="Alta",'Mapa final'!$AD$32="Menor"),CONCATENATE("R4C",'Mapa final'!$R$32),"")</f>
        <v/>
      </c>
      <c r="T19" s="64" t="str">
        <f>IF(AND('Mapa final'!$AB$33="Alta",'Mapa final'!$AD$33="Menor"),CONCATENATE("R4C",'Mapa final'!$R$33),"")</f>
        <v/>
      </c>
      <c r="U19" s="65" t="str">
        <f>IF(AND('Mapa final'!$AB$34="Alta",'Mapa final'!$AD$34="Menor"),CONCATENATE("R4C",'Mapa final'!$R$34),"")</f>
        <v/>
      </c>
      <c r="V19" s="48" t="str">
        <f>IF(AND('Mapa final'!$AB$29="Alta",'Mapa final'!$AD$29="Moderado"),CONCATENATE("R4C",'Mapa final'!$R$29),"")</f>
        <v/>
      </c>
      <c r="W19" s="49" t="str">
        <f>IF(AND('Mapa final'!$AB$30="Alta",'Mapa final'!$AD$30="Moderado"),CONCATENATE("R4C",'Mapa final'!$R$30),"")</f>
        <v/>
      </c>
      <c r="X19" s="49" t="str">
        <f>IF(AND('Mapa final'!$AB$31="Alta",'Mapa final'!$AD$31="Moderado"),CONCATENATE("R4C",'Mapa final'!$R$31),"")</f>
        <v/>
      </c>
      <c r="Y19" s="49" t="str">
        <f>IF(AND('Mapa final'!$AB$32="Alta",'Mapa final'!$AD$32="Moderado"),CONCATENATE("R4C",'Mapa final'!$R$32),"")</f>
        <v/>
      </c>
      <c r="Z19" s="49" t="str">
        <f>IF(AND('Mapa final'!$AB$33="Alta",'Mapa final'!$AD$33="Moderado"),CONCATENATE("R4C",'Mapa final'!$R$33),"")</f>
        <v/>
      </c>
      <c r="AA19" s="50" t="str">
        <f>IF(AND('Mapa final'!$AB$34="Alta",'Mapa final'!$AD$34="Moderado"),CONCATENATE("R4C",'Mapa final'!$R$34),"")</f>
        <v/>
      </c>
      <c r="AB19" s="48" t="str">
        <f>IF(AND('Mapa final'!$AB$29="Alta",'Mapa final'!$AD$29="Mayor"),CONCATENATE("R4C",'Mapa final'!$R$29),"")</f>
        <v/>
      </c>
      <c r="AC19" s="49" t="str">
        <f>IF(AND('Mapa final'!$AB$30="Alta",'Mapa final'!$AD$30="Mayor"),CONCATENATE("R4C",'Mapa final'!$R$30),"")</f>
        <v/>
      </c>
      <c r="AD19" s="49" t="str">
        <f>IF(AND('Mapa final'!$AB$31="Alta",'Mapa final'!$AD$31="Mayor"),CONCATENATE("R4C",'Mapa final'!$R$31),"")</f>
        <v/>
      </c>
      <c r="AE19" s="49" t="str">
        <f>IF(AND('Mapa final'!$AB$32="Alta",'Mapa final'!$AD$32="Mayor"),CONCATENATE("R4C",'Mapa final'!$R$32),"")</f>
        <v/>
      </c>
      <c r="AF19" s="49" t="str">
        <f>IF(AND('Mapa final'!$AB$33="Alta",'Mapa final'!$AD$33="Mayor"),CONCATENATE("R4C",'Mapa final'!$R$33),"")</f>
        <v/>
      </c>
      <c r="AG19" s="50" t="str">
        <f>IF(AND('Mapa final'!$AB$34="Alta",'Mapa final'!$AD$34="Mayor"),CONCATENATE("R4C",'Mapa final'!$R$34),"")</f>
        <v/>
      </c>
      <c r="AH19" s="51" t="str">
        <f>IF(AND('Mapa final'!$AB$29="Alta",'Mapa final'!$AD$29="Catastrófico"),CONCATENATE("R4C",'Mapa final'!$R$29),"")</f>
        <v/>
      </c>
      <c r="AI19" s="52" t="str">
        <f>IF(AND('Mapa final'!$AB$30="Alta",'Mapa final'!$AD$30="Catastrófico"),CONCATENATE("R4C",'Mapa final'!$R$30),"")</f>
        <v/>
      </c>
      <c r="AJ19" s="52" t="str">
        <f>IF(AND('Mapa final'!$AB$31="Alta",'Mapa final'!$AD$31="Catastrófico"),CONCATENATE("R4C",'Mapa final'!$R$31),"")</f>
        <v/>
      </c>
      <c r="AK19" s="52" t="str">
        <f>IF(AND('Mapa final'!$AB$32="Alta",'Mapa final'!$AD$32="Catastrófico"),CONCATENATE("R4C",'Mapa final'!$R$32),"")</f>
        <v/>
      </c>
      <c r="AL19" s="52" t="str">
        <f>IF(AND('Mapa final'!$AB$33="Alta",'Mapa final'!$AD$33="Catastrófico"),CONCATENATE("R4C",'Mapa final'!$R$33),"")</f>
        <v/>
      </c>
      <c r="AM19" s="53" t="str">
        <f>IF(AND('Mapa final'!$AB$34="Alta",'Mapa final'!$AD$34="Catastrófico"),CONCATENATE("R4C",'Mapa final'!$R$34),"")</f>
        <v/>
      </c>
      <c r="AN19" s="79"/>
      <c r="AO19" s="399"/>
      <c r="AP19" s="400"/>
      <c r="AQ19" s="400"/>
      <c r="AR19" s="400"/>
      <c r="AS19" s="400"/>
      <c r="AT19" s="401"/>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row>
    <row r="20" spans="1:76" ht="15" customHeight="1" x14ac:dyDescent="0.25">
      <c r="A20" s="79"/>
      <c r="B20" s="310"/>
      <c r="C20" s="310"/>
      <c r="D20" s="311"/>
      <c r="E20" s="409"/>
      <c r="F20" s="408"/>
      <c r="G20" s="408"/>
      <c r="H20" s="408"/>
      <c r="I20" s="408"/>
      <c r="J20" s="63" t="str">
        <f>IF(AND('Mapa final'!$AB$35="Alta",'Mapa final'!$AD$35="Leve"),CONCATENATE("R5C",'Mapa final'!$R$35),"")</f>
        <v/>
      </c>
      <c r="K20" s="64" t="str">
        <f>IF(AND('Mapa final'!$AB$36="Alta",'Mapa final'!$AD$36="Leve"),CONCATENATE("R5C",'Mapa final'!$R$36),"")</f>
        <v/>
      </c>
      <c r="L20" s="64" t="str">
        <f>IF(AND('Mapa final'!$AB$37="Alta",'Mapa final'!$AD$37="Leve"),CONCATENATE("R5C",'Mapa final'!$R$37),"")</f>
        <v/>
      </c>
      <c r="M20" s="64" t="str">
        <f>IF(AND('Mapa final'!$AB$38="Alta",'Mapa final'!$AD$38="Leve"),CONCATENATE("R5C",'Mapa final'!$R$38),"")</f>
        <v/>
      </c>
      <c r="N20" s="64" t="str">
        <f>IF(AND('Mapa final'!$AB$39="Alta",'Mapa final'!$AD$39="Leve"),CONCATENATE("R5C",'Mapa final'!$R$39),"")</f>
        <v/>
      </c>
      <c r="O20" s="65" t="str">
        <f>IF(AND('Mapa final'!$AB$40="Alta",'Mapa final'!$AD$40="Leve"),CONCATENATE("R5C",'Mapa final'!$R$40),"")</f>
        <v/>
      </c>
      <c r="P20" s="63" t="str">
        <f>IF(AND('Mapa final'!$AB$35="Alta",'Mapa final'!$AD$35="Menor"),CONCATENATE("R5C",'Mapa final'!$R$35),"")</f>
        <v/>
      </c>
      <c r="Q20" s="64" t="str">
        <f>IF(AND('Mapa final'!$AB$36="Alta",'Mapa final'!$AD$36="Menor"),CONCATENATE("R5C",'Mapa final'!$R$36),"")</f>
        <v/>
      </c>
      <c r="R20" s="64" t="str">
        <f>IF(AND('Mapa final'!$AB$37="Alta",'Mapa final'!$AD$37="Menor"),CONCATENATE("R5C",'Mapa final'!$R$37),"")</f>
        <v/>
      </c>
      <c r="S20" s="64" t="str">
        <f>IF(AND('Mapa final'!$AB$38="Alta",'Mapa final'!$AD$38="Menor"),CONCATENATE("R5C",'Mapa final'!$R$38),"")</f>
        <v/>
      </c>
      <c r="T20" s="64" t="str">
        <f>IF(AND('Mapa final'!$AB$39="Alta",'Mapa final'!$AD$39="Menor"),CONCATENATE("R5C",'Mapa final'!$R$39),"")</f>
        <v/>
      </c>
      <c r="U20" s="65" t="str">
        <f>IF(AND('Mapa final'!$AB$40="Alta",'Mapa final'!$AD$40="Menor"),CONCATENATE("R5C",'Mapa final'!$R$40),"")</f>
        <v/>
      </c>
      <c r="V20" s="48" t="str">
        <f>IF(AND('Mapa final'!$AB$35="Alta",'Mapa final'!$AD$35="Moderado"),CONCATENATE("R5C",'Mapa final'!$R$35),"")</f>
        <v/>
      </c>
      <c r="W20" s="49" t="str">
        <f>IF(AND('Mapa final'!$AB$36="Alta",'Mapa final'!$AD$36="Moderado"),CONCATENATE("R5C",'Mapa final'!$R$36),"")</f>
        <v/>
      </c>
      <c r="X20" s="49" t="str">
        <f>IF(AND('Mapa final'!$AB$37="Alta",'Mapa final'!$AD$37="Moderado"),CONCATENATE("R5C",'Mapa final'!$R$37),"")</f>
        <v/>
      </c>
      <c r="Y20" s="49" t="str">
        <f>IF(AND('Mapa final'!$AB$38="Alta",'Mapa final'!$AD$38="Moderado"),CONCATENATE("R5C",'Mapa final'!$R$38),"")</f>
        <v/>
      </c>
      <c r="Z20" s="49" t="str">
        <f>IF(AND('Mapa final'!$AB$39="Alta",'Mapa final'!$AD$39="Moderado"),CONCATENATE("R5C",'Mapa final'!$R$39),"")</f>
        <v/>
      </c>
      <c r="AA20" s="50" t="str">
        <f>IF(AND('Mapa final'!$AB$40="Alta",'Mapa final'!$AD$40="Moderado"),CONCATENATE("R5C",'Mapa final'!$R$40),"")</f>
        <v/>
      </c>
      <c r="AB20" s="48" t="str">
        <f>IF(AND('Mapa final'!$AB$35="Alta",'Mapa final'!$AD$35="Mayor"),CONCATENATE("R5C",'Mapa final'!$R$35),"")</f>
        <v/>
      </c>
      <c r="AC20" s="49" t="str">
        <f>IF(AND('Mapa final'!$AB$36="Alta",'Mapa final'!$AD$36="Mayor"),CONCATENATE("R5C",'Mapa final'!$R$36),"")</f>
        <v/>
      </c>
      <c r="AD20" s="49" t="str">
        <f>IF(AND('Mapa final'!$AB$37="Alta",'Mapa final'!$AD$37="Mayor"),CONCATENATE("R5C",'Mapa final'!$R$37),"")</f>
        <v/>
      </c>
      <c r="AE20" s="49" t="str">
        <f>IF(AND('Mapa final'!$AB$38="Alta",'Mapa final'!$AD$38="Mayor"),CONCATENATE("R5C",'Mapa final'!$R$38),"")</f>
        <v/>
      </c>
      <c r="AF20" s="49" t="str">
        <f>IF(AND('Mapa final'!$AB$39="Alta",'Mapa final'!$AD$39="Mayor"),CONCATENATE("R5C",'Mapa final'!$R$39),"")</f>
        <v/>
      </c>
      <c r="AG20" s="50" t="str">
        <f>IF(AND('Mapa final'!$AB$40="Alta",'Mapa final'!$AD$40="Mayor"),CONCATENATE("R5C",'Mapa final'!$R$40),"")</f>
        <v/>
      </c>
      <c r="AH20" s="51" t="str">
        <f>IF(AND('Mapa final'!$AB$35="Alta",'Mapa final'!$AD$35="Catastrófico"),CONCATENATE("R5C",'Mapa final'!$R$35),"")</f>
        <v/>
      </c>
      <c r="AI20" s="52" t="str">
        <f>IF(AND('Mapa final'!$AB$36="Alta",'Mapa final'!$AD$36="Catastrófico"),CONCATENATE("R5C",'Mapa final'!$R$36),"")</f>
        <v/>
      </c>
      <c r="AJ20" s="52" t="str">
        <f>IF(AND('Mapa final'!$AB$37="Alta",'Mapa final'!$AD$37="Catastrófico"),CONCATENATE("R5C",'Mapa final'!$R$37),"")</f>
        <v/>
      </c>
      <c r="AK20" s="52" t="str">
        <f>IF(AND('Mapa final'!$AB$38="Alta",'Mapa final'!$AD$38="Catastrófico"),CONCATENATE("R5C",'Mapa final'!$R$38),"")</f>
        <v/>
      </c>
      <c r="AL20" s="52" t="str">
        <f>IF(AND('Mapa final'!$AB$39="Alta",'Mapa final'!$AD$39="Catastrófico"),CONCATENATE("R5C",'Mapa final'!$R$39),"")</f>
        <v/>
      </c>
      <c r="AM20" s="53" t="str">
        <f>IF(AND('Mapa final'!$AB$40="Alta",'Mapa final'!$AD$40="Catastrófico"),CONCATENATE("R5C",'Mapa final'!$R$40),"")</f>
        <v/>
      </c>
      <c r="AN20" s="79"/>
      <c r="AO20" s="399"/>
      <c r="AP20" s="400"/>
      <c r="AQ20" s="400"/>
      <c r="AR20" s="400"/>
      <c r="AS20" s="400"/>
      <c r="AT20" s="401"/>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row>
    <row r="21" spans="1:76" ht="15" customHeight="1" x14ac:dyDescent="0.25">
      <c r="A21" s="79"/>
      <c r="B21" s="310"/>
      <c r="C21" s="310"/>
      <c r="D21" s="311"/>
      <c r="E21" s="409"/>
      <c r="F21" s="408"/>
      <c r="G21" s="408"/>
      <c r="H21" s="408"/>
      <c r="I21" s="408"/>
      <c r="J21" s="63" t="str">
        <f>IF(AND('Mapa final'!$AB$41="Alta",'Mapa final'!$AD$41="Leve"),CONCATENATE("R6C",'Mapa final'!$R$41),"")</f>
        <v/>
      </c>
      <c r="K21" s="64" t="str">
        <f>IF(AND('Mapa final'!$AB$42="Alta",'Mapa final'!$AD$42="Leve"),CONCATENATE("R6C",'Mapa final'!$R$42),"")</f>
        <v/>
      </c>
      <c r="L21" s="64" t="str">
        <f>IF(AND('Mapa final'!$AB$43="Alta",'Mapa final'!$AD$43="Leve"),CONCATENATE("R6C",'Mapa final'!$R$43),"")</f>
        <v/>
      </c>
      <c r="M21" s="64" t="str">
        <f>IF(AND('Mapa final'!$AB$44="Alta",'Mapa final'!$AD$44="Leve"),CONCATENATE("R6C",'Mapa final'!$R$44),"")</f>
        <v/>
      </c>
      <c r="N21" s="64" t="str">
        <f>IF(AND('Mapa final'!$AB$45="Alta",'Mapa final'!$AD$45="Leve"),CONCATENATE("R6C",'Mapa final'!$R$45),"")</f>
        <v/>
      </c>
      <c r="O21" s="65" t="str">
        <f>IF(AND('Mapa final'!$AB$46="Alta",'Mapa final'!$AD$46="Leve"),CONCATENATE("R6C",'Mapa final'!$R$46),"")</f>
        <v/>
      </c>
      <c r="P21" s="63" t="str">
        <f>IF(AND('Mapa final'!$AB$41="Alta",'Mapa final'!$AD$41="Menor"),CONCATENATE("R6C",'Mapa final'!$R$41),"")</f>
        <v/>
      </c>
      <c r="Q21" s="64" t="str">
        <f>IF(AND('Mapa final'!$AB$42="Alta",'Mapa final'!$AD$42="Menor"),CONCATENATE("R6C",'Mapa final'!$R$42),"")</f>
        <v/>
      </c>
      <c r="R21" s="64" t="str">
        <f>IF(AND('Mapa final'!$AB$43="Alta",'Mapa final'!$AD$43="Menor"),CONCATENATE("R6C",'Mapa final'!$R$43),"")</f>
        <v/>
      </c>
      <c r="S21" s="64" t="str">
        <f>IF(AND('Mapa final'!$AB$44="Alta",'Mapa final'!$AD$44="Menor"),CONCATENATE("R6C",'Mapa final'!$R$44),"")</f>
        <v/>
      </c>
      <c r="T21" s="64" t="str">
        <f>IF(AND('Mapa final'!$AB$45="Alta",'Mapa final'!$AD$45="Menor"),CONCATENATE("R6C",'Mapa final'!$R$45),"")</f>
        <v/>
      </c>
      <c r="U21" s="65" t="str">
        <f>IF(AND('Mapa final'!$AB$46="Alta",'Mapa final'!$AD$46="Menor"),CONCATENATE("R6C",'Mapa final'!$R$46),"")</f>
        <v/>
      </c>
      <c r="V21" s="48" t="str">
        <f>IF(AND('Mapa final'!$AB$41="Alta",'Mapa final'!$AD$41="Moderado"),CONCATENATE("R6C",'Mapa final'!$R$41),"")</f>
        <v/>
      </c>
      <c r="W21" s="49" t="str">
        <f>IF(AND('Mapa final'!$AB$42="Alta",'Mapa final'!$AD$42="Moderado"),CONCATENATE("R6C",'Mapa final'!$R$42),"")</f>
        <v/>
      </c>
      <c r="X21" s="49" t="str">
        <f>IF(AND('Mapa final'!$AB$43="Alta",'Mapa final'!$AD$43="Moderado"),CONCATENATE("R6C",'Mapa final'!$R$43),"")</f>
        <v/>
      </c>
      <c r="Y21" s="49" t="str">
        <f>IF(AND('Mapa final'!$AB$44="Alta",'Mapa final'!$AD$44="Moderado"),CONCATENATE("R6C",'Mapa final'!$R$44),"")</f>
        <v/>
      </c>
      <c r="Z21" s="49" t="str">
        <f>IF(AND('Mapa final'!$AB$45="Alta",'Mapa final'!$AD$45="Moderado"),CONCATENATE("R6C",'Mapa final'!$R$45),"")</f>
        <v/>
      </c>
      <c r="AA21" s="50" t="str">
        <f>IF(AND('Mapa final'!$AB$46="Alta",'Mapa final'!$AD$46="Moderado"),CONCATENATE("R6C",'Mapa final'!$R$46),"")</f>
        <v/>
      </c>
      <c r="AB21" s="48" t="str">
        <f>IF(AND('Mapa final'!$AB$41="Alta",'Mapa final'!$AD$41="Mayor"),CONCATENATE("R6C",'Mapa final'!$R$41),"")</f>
        <v/>
      </c>
      <c r="AC21" s="49" t="str">
        <f>IF(AND('Mapa final'!$AB$42="Alta",'Mapa final'!$AD$42="Mayor"),CONCATENATE("R6C",'Mapa final'!$R$42),"")</f>
        <v/>
      </c>
      <c r="AD21" s="49" t="str">
        <f>IF(AND('Mapa final'!$AB$43="Alta",'Mapa final'!$AD$43="Mayor"),CONCATENATE("R6C",'Mapa final'!$R$43),"")</f>
        <v/>
      </c>
      <c r="AE21" s="49" t="str">
        <f>IF(AND('Mapa final'!$AB$44="Alta",'Mapa final'!$AD$44="Mayor"),CONCATENATE("R6C",'Mapa final'!$R$44),"")</f>
        <v/>
      </c>
      <c r="AF21" s="49" t="str">
        <f>IF(AND('Mapa final'!$AB$45="Alta",'Mapa final'!$AD$45="Mayor"),CONCATENATE("R6C",'Mapa final'!$R$45),"")</f>
        <v/>
      </c>
      <c r="AG21" s="50" t="str">
        <f>IF(AND('Mapa final'!$AB$46="Alta",'Mapa final'!$AD$46="Mayor"),CONCATENATE("R6C",'Mapa final'!$R$46),"")</f>
        <v/>
      </c>
      <c r="AH21" s="51" t="str">
        <f>IF(AND('Mapa final'!$AB$41="Alta",'Mapa final'!$AD$41="Catastrófico"),CONCATENATE("R6C",'Mapa final'!$R$41),"")</f>
        <v/>
      </c>
      <c r="AI21" s="52" t="str">
        <f>IF(AND('Mapa final'!$AB$42="Alta",'Mapa final'!$AD$42="Catastrófico"),CONCATENATE("R6C",'Mapa final'!$R$42),"")</f>
        <v/>
      </c>
      <c r="AJ21" s="52" t="str">
        <f>IF(AND('Mapa final'!$AB$43="Alta",'Mapa final'!$AD$43="Catastrófico"),CONCATENATE("R6C",'Mapa final'!$R$43),"")</f>
        <v/>
      </c>
      <c r="AK21" s="52" t="str">
        <f>IF(AND('Mapa final'!$AB$44="Alta",'Mapa final'!$AD$44="Catastrófico"),CONCATENATE("R6C",'Mapa final'!$R$44),"")</f>
        <v/>
      </c>
      <c r="AL21" s="52" t="str">
        <f>IF(AND('Mapa final'!$AB$45="Alta",'Mapa final'!$AD$45="Catastrófico"),CONCATENATE("R6C",'Mapa final'!$R$45),"")</f>
        <v/>
      </c>
      <c r="AM21" s="53" t="str">
        <f>IF(AND('Mapa final'!$AB$46="Alta",'Mapa final'!$AD$46="Catastrófico"),CONCATENATE("R6C",'Mapa final'!$R$46),"")</f>
        <v/>
      </c>
      <c r="AN21" s="79"/>
      <c r="AO21" s="399"/>
      <c r="AP21" s="400"/>
      <c r="AQ21" s="400"/>
      <c r="AR21" s="400"/>
      <c r="AS21" s="400"/>
      <c r="AT21" s="401"/>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row>
    <row r="22" spans="1:76" ht="15" customHeight="1" x14ac:dyDescent="0.25">
      <c r="A22" s="79"/>
      <c r="B22" s="310"/>
      <c r="C22" s="310"/>
      <c r="D22" s="311"/>
      <c r="E22" s="409"/>
      <c r="F22" s="408"/>
      <c r="G22" s="408"/>
      <c r="H22" s="408"/>
      <c r="I22" s="408"/>
      <c r="J22" s="63" t="str">
        <f>IF(AND('Mapa final'!$AB$47="Alta",'Mapa final'!$AD$47="Leve"),CONCATENATE("R7C",'Mapa final'!$R$47),"")</f>
        <v/>
      </c>
      <c r="K22" s="64" t="str">
        <f>IF(AND('Mapa final'!$AB$48="Alta",'Mapa final'!$AD$48="Leve"),CONCATENATE("R7C",'Mapa final'!$R$48),"")</f>
        <v/>
      </c>
      <c r="L22" s="64" t="str">
        <f>IF(AND('Mapa final'!$AB$49="Alta",'Mapa final'!$AD$49="Leve"),CONCATENATE("R7C",'Mapa final'!$R$49),"")</f>
        <v/>
      </c>
      <c r="M22" s="64" t="str">
        <f>IF(AND('Mapa final'!$AB$50="Alta",'Mapa final'!$AD$50="Leve"),CONCATENATE("R7C",'Mapa final'!$R$50),"")</f>
        <v/>
      </c>
      <c r="N22" s="64" t="str">
        <f>IF(AND('Mapa final'!$AB$51="Alta",'Mapa final'!$AD$51="Leve"),CONCATENATE("R7C",'Mapa final'!$R$51),"")</f>
        <v/>
      </c>
      <c r="O22" s="65" t="str">
        <f>IF(AND('Mapa final'!$AB$52="Alta",'Mapa final'!$AD$52="Leve"),CONCATENATE("R7C",'Mapa final'!$R$52),"")</f>
        <v/>
      </c>
      <c r="P22" s="63" t="str">
        <f>IF(AND('Mapa final'!$AB$47="Alta",'Mapa final'!$AD$47="Menor"),CONCATENATE("R7C",'Mapa final'!$R$47),"")</f>
        <v/>
      </c>
      <c r="Q22" s="64" t="str">
        <f>IF(AND('Mapa final'!$AB$48="Alta",'Mapa final'!$AD$48="Menor"),CONCATENATE("R7C",'Mapa final'!$R$48),"")</f>
        <v/>
      </c>
      <c r="R22" s="64" t="str">
        <f>IF(AND('Mapa final'!$AB$49="Alta",'Mapa final'!$AD$49="Menor"),CONCATENATE("R7C",'Mapa final'!$R$49),"")</f>
        <v/>
      </c>
      <c r="S22" s="64" t="str">
        <f>IF(AND('Mapa final'!$AB$50="Alta",'Mapa final'!$AD$50="Menor"),CONCATENATE("R7C",'Mapa final'!$R$50),"")</f>
        <v/>
      </c>
      <c r="T22" s="64" t="str">
        <f>IF(AND('Mapa final'!$AB$51="Alta",'Mapa final'!$AD$51="Menor"),CONCATENATE("R7C",'Mapa final'!$R$51),"")</f>
        <v/>
      </c>
      <c r="U22" s="65" t="str">
        <f>IF(AND('Mapa final'!$AB$52="Alta",'Mapa final'!$AD$52="Menor"),CONCATENATE("R7C",'Mapa final'!$R$52),"")</f>
        <v/>
      </c>
      <c r="V22" s="48" t="str">
        <f>IF(AND('Mapa final'!$AB$47="Alta",'Mapa final'!$AD$47="Moderado"),CONCATENATE("R7C",'Mapa final'!$R$47),"")</f>
        <v/>
      </c>
      <c r="W22" s="49" t="str">
        <f>IF(AND('Mapa final'!$AB$48="Alta",'Mapa final'!$AD$48="Moderado"),CONCATENATE("R7C",'Mapa final'!$R$48),"")</f>
        <v/>
      </c>
      <c r="X22" s="49" t="str">
        <f>IF(AND('Mapa final'!$AB$49="Alta",'Mapa final'!$AD$49="Moderado"),CONCATENATE("R7C",'Mapa final'!$R$49),"")</f>
        <v/>
      </c>
      <c r="Y22" s="49" t="str">
        <f>IF(AND('Mapa final'!$AB$50="Alta",'Mapa final'!$AD$50="Moderado"),CONCATENATE("R7C",'Mapa final'!$R$50),"")</f>
        <v/>
      </c>
      <c r="Z22" s="49" t="str">
        <f>IF(AND('Mapa final'!$AB$51="Alta",'Mapa final'!$AD$51="Moderado"),CONCATENATE("R7C",'Mapa final'!$R$51),"")</f>
        <v/>
      </c>
      <c r="AA22" s="50" t="str">
        <f>IF(AND('Mapa final'!$AB$52="Alta",'Mapa final'!$AD$52="Moderado"),CONCATENATE("R7C",'Mapa final'!$R$52),"")</f>
        <v/>
      </c>
      <c r="AB22" s="48" t="str">
        <f>IF(AND('Mapa final'!$AB$47="Alta",'Mapa final'!$AD$47="Mayor"),CONCATENATE("R7C",'Mapa final'!$R$47),"")</f>
        <v/>
      </c>
      <c r="AC22" s="49" t="str">
        <f>IF(AND('Mapa final'!$AB$48="Alta",'Mapa final'!$AD$48="Mayor"),CONCATENATE("R7C",'Mapa final'!$R$48),"")</f>
        <v/>
      </c>
      <c r="AD22" s="49" t="str">
        <f>IF(AND('Mapa final'!$AB$49="Alta",'Mapa final'!$AD$49="Mayor"),CONCATENATE("R7C",'Mapa final'!$R$49),"")</f>
        <v/>
      </c>
      <c r="AE22" s="49" t="str">
        <f>IF(AND('Mapa final'!$AB$50="Alta",'Mapa final'!$AD$50="Mayor"),CONCATENATE("R7C",'Mapa final'!$R$50),"")</f>
        <v/>
      </c>
      <c r="AF22" s="49" t="str">
        <f>IF(AND('Mapa final'!$AB$51="Alta",'Mapa final'!$AD$51="Mayor"),CONCATENATE("R7C",'Mapa final'!$R$51),"")</f>
        <v/>
      </c>
      <c r="AG22" s="50" t="str">
        <f>IF(AND('Mapa final'!$AB$52="Alta",'Mapa final'!$AD$52="Mayor"),CONCATENATE("R7C",'Mapa final'!$R$52),"")</f>
        <v/>
      </c>
      <c r="AH22" s="51" t="str">
        <f>IF(AND('Mapa final'!$AB$47="Alta",'Mapa final'!$AD$47="Catastrófico"),CONCATENATE("R7C",'Mapa final'!$R$47),"")</f>
        <v/>
      </c>
      <c r="AI22" s="52" t="str">
        <f>IF(AND('Mapa final'!$AB$48="Alta",'Mapa final'!$AD$48="Catastrófico"),CONCATENATE("R7C",'Mapa final'!$R$48),"")</f>
        <v/>
      </c>
      <c r="AJ22" s="52" t="str">
        <f>IF(AND('Mapa final'!$AB$49="Alta",'Mapa final'!$AD$49="Catastrófico"),CONCATENATE("R7C",'Mapa final'!$R$49),"")</f>
        <v/>
      </c>
      <c r="AK22" s="52" t="str">
        <f>IF(AND('Mapa final'!$AB$50="Alta",'Mapa final'!$AD$50="Catastrófico"),CONCATENATE("R7C",'Mapa final'!$R$50),"")</f>
        <v/>
      </c>
      <c r="AL22" s="52" t="str">
        <f>IF(AND('Mapa final'!$AB$51="Alta",'Mapa final'!$AD$51="Catastrófico"),CONCATENATE("R7C",'Mapa final'!$R$51),"")</f>
        <v/>
      </c>
      <c r="AM22" s="53" t="str">
        <f>IF(AND('Mapa final'!$AB$52="Alta",'Mapa final'!$AD$52="Catastrófico"),CONCATENATE("R7C",'Mapa final'!$R$52),"")</f>
        <v/>
      </c>
      <c r="AN22" s="79"/>
      <c r="AO22" s="399"/>
      <c r="AP22" s="400"/>
      <c r="AQ22" s="400"/>
      <c r="AR22" s="400"/>
      <c r="AS22" s="400"/>
      <c r="AT22" s="401"/>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row>
    <row r="23" spans="1:76" ht="15" customHeight="1" x14ac:dyDescent="0.25">
      <c r="A23" s="79"/>
      <c r="B23" s="310"/>
      <c r="C23" s="310"/>
      <c r="D23" s="311"/>
      <c r="E23" s="409"/>
      <c r="F23" s="408"/>
      <c r="G23" s="408"/>
      <c r="H23" s="408"/>
      <c r="I23" s="408"/>
      <c r="J23" s="63" t="str">
        <f>IF(AND('Mapa final'!$AB$53="Alta",'Mapa final'!$AD$53="Leve"),CONCATENATE("R8C",'Mapa final'!$R$53),"")</f>
        <v/>
      </c>
      <c r="K23" s="64" t="str">
        <f>IF(AND('Mapa final'!$AB$54="Alta",'Mapa final'!$AD$54="Leve"),CONCATENATE("R8C",'Mapa final'!$R$54),"")</f>
        <v/>
      </c>
      <c r="L23" s="64" t="str">
        <f>IF(AND('Mapa final'!$AB$55="Alta",'Mapa final'!$AD$55="Leve"),CONCATENATE("R8C",'Mapa final'!$R$55),"")</f>
        <v/>
      </c>
      <c r="M23" s="64" t="str">
        <f>IF(AND('Mapa final'!$AB$56="Alta",'Mapa final'!$AD$56="Leve"),CONCATENATE("R8C",'Mapa final'!$R$56),"")</f>
        <v/>
      </c>
      <c r="N23" s="64" t="str">
        <f>IF(AND('Mapa final'!$AB$57="Alta",'Mapa final'!$AD$57="Leve"),CONCATENATE("R8C",'Mapa final'!$R$57),"")</f>
        <v/>
      </c>
      <c r="O23" s="65" t="str">
        <f>IF(AND('Mapa final'!$AB$58="Alta",'Mapa final'!$AD$58="Leve"),CONCATENATE("R8C",'Mapa final'!$R$58),"")</f>
        <v/>
      </c>
      <c r="P23" s="63" t="str">
        <f>IF(AND('Mapa final'!$AB$53="Alta",'Mapa final'!$AD$53="Menor"),CONCATENATE("R8C",'Mapa final'!$R$53),"")</f>
        <v/>
      </c>
      <c r="Q23" s="64" t="str">
        <f>IF(AND('Mapa final'!$AB$54="Alta",'Mapa final'!$AD$54="Menor"),CONCATENATE("R8C",'Mapa final'!$R$54),"")</f>
        <v/>
      </c>
      <c r="R23" s="64" t="str">
        <f>IF(AND('Mapa final'!$AB$55="Alta",'Mapa final'!$AD$55="Menor"),CONCATENATE("R8C",'Mapa final'!$R$55),"")</f>
        <v/>
      </c>
      <c r="S23" s="64" t="str">
        <f>IF(AND('Mapa final'!$AB$56="Alta",'Mapa final'!$AD$56="Menor"),CONCATENATE("R8C",'Mapa final'!$R$56),"")</f>
        <v/>
      </c>
      <c r="T23" s="64" t="str">
        <f>IF(AND('Mapa final'!$AB$57="Alta",'Mapa final'!$AD$57="Menor"),CONCATENATE("R8C",'Mapa final'!$R$57),"")</f>
        <v/>
      </c>
      <c r="U23" s="65" t="str">
        <f>IF(AND('Mapa final'!$AB$58="Alta",'Mapa final'!$AD$58="Menor"),CONCATENATE("R8C",'Mapa final'!$R$58),"")</f>
        <v/>
      </c>
      <c r="V23" s="48" t="str">
        <f>IF(AND('Mapa final'!$AB$53="Alta",'Mapa final'!$AD$53="Moderado"),CONCATENATE("R8C",'Mapa final'!$R$53),"")</f>
        <v/>
      </c>
      <c r="W23" s="49" t="str">
        <f>IF(AND('Mapa final'!$AB$54="Alta",'Mapa final'!$AD$54="Moderado"),CONCATENATE("R8C",'Mapa final'!$R$54),"")</f>
        <v/>
      </c>
      <c r="X23" s="49" t="str">
        <f>IF(AND('Mapa final'!$AB$55="Alta",'Mapa final'!$AD$55="Moderado"),CONCATENATE("R8C",'Mapa final'!$R$55),"")</f>
        <v/>
      </c>
      <c r="Y23" s="49" t="str">
        <f>IF(AND('Mapa final'!$AB$56="Alta",'Mapa final'!$AD$56="Moderado"),CONCATENATE("R8C",'Mapa final'!$R$56),"")</f>
        <v/>
      </c>
      <c r="Z23" s="49" t="str">
        <f>IF(AND('Mapa final'!$AB$57="Alta",'Mapa final'!$AD$57="Moderado"),CONCATENATE("R8C",'Mapa final'!$R$57),"")</f>
        <v/>
      </c>
      <c r="AA23" s="50" t="str">
        <f>IF(AND('Mapa final'!$AB$58="Alta",'Mapa final'!$AD$58="Moderado"),CONCATENATE("R8C",'Mapa final'!$R$58),"")</f>
        <v/>
      </c>
      <c r="AB23" s="48" t="str">
        <f>IF(AND('Mapa final'!$AB$53="Alta",'Mapa final'!$AD$53="Mayor"),CONCATENATE("R8C",'Mapa final'!$R$53),"")</f>
        <v/>
      </c>
      <c r="AC23" s="49" t="str">
        <f>IF(AND('Mapa final'!$AB$54="Alta",'Mapa final'!$AD$54="Mayor"),CONCATENATE("R8C",'Mapa final'!$R$54),"")</f>
        <v/>
      </c>
      <c r="AD23" s="49" t="str">
        <f>IF(AND('Mapa final'!$AB$55="Alta",'Mapa final'!$AD$55="Mayor"),CONCATENATE("R8C",'Mapa final'!$R$55),"")</f>
        <v/>
      </c>
      <c r="AE23" s="49" t="str">
        <f>IF(AND('Mapa final'!$AB$56="Alta",'Mapa final'!$AD$56="Mayor"),CONCATENATE("R8C",'Mapa final'!$R$56),"")</f>
        <v/>
      </c>
      <c r="AF23" s="49" t="str">
        <f>IF(AND('Mapa final'!$AB$57="Alta",'Mapa final'!$AD$57="Mayor"),CONCATENATE("R8C",'Mapa final'!$R$57),"")</f>
        <v/>
      </c>
      <c r="AG23" s="50" t="str">
        <f>IF(AND('Mapa final'!$AB$58="Alta",'Mapa final'!$AD$58="Mayor"),CONCATENATE("R8C",'Mapa final'!$R$58),"")</f>
        <v/>
      </c>
      <c r="AH23" s="51" t="str">
        <f>IF(AND('Mapa final'!$AB$53="Alta",'Mapa final'!$AD$53="Catastrófico"),CONCATENATE("R8C",'Mapa final'!$R$53),"")</f>
        <v/>
      </c>
      <c r="AI23" s="52" t="str">
        <f>IF(AND('Mapa final'!$AB$54="Alta",'Mapa final'!$AD$54="Catastrófico"),CONCATENATE("R8C",'Mapa final'!$R$54),"")</f>
        <v/>
      </c>
      <c r="AJ23" s="52" t="str">
        <f>IF(AND('Mapa final'!$AB$55="Alta",'Mapa final'!$AD$55="Catastrófico"),CONCATENATE("R8C",'Mapa final'!$R$55),"")</f>
        <v/>
      </c>
      <c r="AK23" s="52" t="str">
        <f>IF(AND('Mapa final'!$AB$56="Alta",'Mapa final'!$AD$56="Catastrófico"),CONCATENATE("R8C",'Mapa final'!$R$56),"")</f>
        <v/>
      </c>
      <c r="AL23" s="52" t="str">
        <f>IF(AND('Mapa final'!$AB$57="Alta",'Mapa final'!$AD$57="Catastrófico"),CONCATENATE("R8C",'Mapa final'!$R$57),"")</f>
        <v/>
      </c>
      <c r="AM23" s="53" t="str">
        <f>IF(AND('Mapa final'!$AB$58="Alta",'Mapa final'!$AD$58="Catastrófico"),CONCATENATE("R8C",'Mapa final'!$R$58),"")</f>
        <v/>
      </c>
      <c r="AN23" s="79"/>
      <c r="AO23" s="399"/>
      <c r="AP23" s="400"/>
      <c r="AQ23" s="400"/>
      <c r="AR23" s="400"/>
      <c r="AS23" s="400"/>
      <c r="AT23" s="401"/>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row>
    <row r="24" spans="1:76" ht="15" customHeight="1" x14ac:dyDescent="0.25">
      <c r="A24" s="79"/>
      <c r="B24" s="310"/>
      <c r="C24" s="310"/>
      <c r="D24" s="311"/>
      <c r="E24" s="409"/>
      <c r="F24" s="408"/>
      <c r="G24" s="408"/>
      <c r="H24" s="408"/>
      <c r="I24" s="408"/>
      <c r="J24" s="63" t="str">
        <f>IF(AND('Mapa final'!$AB$59="Alta",'Mapa final'!$AD$59="Leve"),CONCATENATE("R9C",'Mapa final'!$R$59),"")</f>
        <v/>
      </c>
      <c r="K24" s="64" t="str">
        <f>IF(AND('Mapa final'!$AB$60="Alta",'Mapa final'!$AD$60="Leve"),CONCATENATE("R9C",'Mapa final'!$R$60),"")</f>
        <v/>
      </c>
      <c r="L24" s="64" t="str">
        <f>IF(AND('Mapa final'!$AB$61="Alta",'Mapa final'!$AD$61="Leve"),CONCATENATE("R9C",'Mapa final'!$R$61),"")</f>
        <v/>
      </c>
      <c r="M24" s="64" t="str">
        <f>IF(AND('Mapa final'!$AB$62="Alta",'Mapa final'!$AD$62="Leve"),CONCATENATE("R9C",'Mapa final'!$R$62),"")</f>
        <v/>
      </c>
      <c r="N24" s="64" t="str">
        <f>IF(AND('Mapa final'!$AB$63="Alta",'Mapa final'!$AD$63="Leve"),CONCATENATE("R9C",'Mapa final'!$R$63),"")</f>
        <v/>
      </c>
      <c r="O24" s="65" t="str">
        <f>IF(AND('Mapa final'!$AB$64="Alta",'Mapa final'!$AD$64="Leve"),CONCATENATE("R9C",'Mapa final'!$R$64),"")</f>
        <v/>
      </c>
      <c r="P24" s="63" t="str">
        <f>IF(AND('Mapa final'!$AB$59="Alta",'Mapa final'!$AD$59="Menor"),CONCATENATE("R9C",'Mapa final'!$R$59),"")</f>
        <v/>
      </c>
      <c r="Q24" s="64" t="str">
        <f>IF(AND('Mapa final'!$AB$60="Alta",'Mapa final'!$AD$60="Menor"),CONCATENATE("R9C",'Mapa final'!$R$60),"")</f>
        <v/>
      </c>
      <c r="R24" s="64" t="str">
        <f>IF(AND('Mapa final'!$AB$61="Alta",'Mapa final'!$AD$61="Menor"),CONCATENATE("R9C",'Mapa final'!$R$61),"")</f>
        <v/>
      </c>
      <c r="S24" s="64" t="str">
        <f>IF(AND('Mapa final'!$AB$62="Alta",'Mapa final'!$AD$62="Menor"),CONCATENATE("R9C",'Mapa final'!$R$62),"")</f>
        <v/>
      </c>
      <c r="T24" s="64" t="str">
        <f>IF(AND('Mapa final'!$AB$63="Alta",'Mapa final'!$AD$63="Menor"),CONCATENATE("R9C",'Mapa final'!$R$63),"")</f>
        <v/>
      </c>
      <c r="U24" s="65" t="str">
        <f>IF(AND('Mapa final'!$AB$64="Alta",'Mapa final'!$AD$64="Menor"),CONCATENATE("R9C",'Mapa final'!$R$64),"")</f>
        <v/>
      </c>
      <c r="V24" s="48" t="str">
        <f>IF(AND('Mapa final'!$AB$59="Alta",'Mapa final'!$AD$59="Moderado"),CONCATENATE("R9C",'Mapa final'!$R$59),"")</f>
        <v/>
      </c>
      <c r="W24" s="49" t="str">
        <f>IF(AND('Mapa final'!$AB$60="Alta",'Mapa final'!$AD$60="Moderado"),CONCATENATE("R9C",'Mapa final'!$R$60),"")</f>
        <v/>
      </c>
      <c r="X24" s="49" t="str">
        <f>IF(AND('Mapa final'!$AB$61="Alta",'Mapa final'!$AD$61="Moderado"),CONCATENATE("R9C",'Mapa final'!$R$61),"")</f>
        <v/>
      </c>
      <c r="Y24" s="49" t="str">
        <f>IF(AND('Mapa final'!$AB$62="Alta",'Mapa final'!$AD$62="Moderado"),CONCATENATE("R9C",'Mapa final'!$R$62),"")</f>
        <v/>
      </c>
      <c r="Z24" s="49" t="str">
        <f>IF(AND('Mapa final'!$AB$63="Alta",'Mapa final'!$AD$63="Moderado"),CONCATENATE("R9C",'Mapa final'!$R$63),"")</f>
        <v/>
      </c>
      <c r="AA24" s="50" t="str">
        <f>IF(AND('Mapa final'!$AB$64="Alta",'Mapa final'!$AD$64="Moderado"),CONCATENATE("R9C",'Mapa final'!$R$64),"")</f>
        <v/>
      </c>
      <c r="AB24" s="48" t="str">
        <f>IF(AND('Mapa final'!$AB$59="Alta",'Mapa final'!$AD$59="Mayor"),CONCATENATE("R9C",'Mapa final'!$R$59),"")</f>
        <v/>
      </c>
      <c r="AC24" s="49" t="str">
        <f>IF(AND('Mapa final'!$AB$60="Alta",'Mapa final'!$AD$60="Mayor"),CONCATENATE("R9C",'Mapa final'!$R$60),"")</f>
        <v/>
      </c>
      <c r="AD24" s="49" t="str">
        <f>IF(AND('Mapa final'!$AB$61="Alta",'Mapa final'!$AD$61="Mayor"),CONCATENATE("R9C",'Mapa final'!$R$61),"")</f>
        <v/>
      </c>
      <c r="AE24" s="49" t="str">
        <f>IF(AND('Mapa final'!$AB$62="Alta",'Mapa final'!$AD$62="Mayor"),CONCATENATE("R9C",'Mapa final'!$R$62),"")</f>
        <v/>
      </c>
      <c r="AF24" s="49" t="str">
        <f>IF(AND('Mapa final'!$AB$63="Alta",'Mapa final'!$AD$63="Mayor"),CONCATENATE("R9C",'Mapa final'!$R$63),"")</f>
        <v/>
      </c>
      <c r="AG24" s="50" t="str">
        <f>IF(AND('Mapa final'!$AB$64="Alta",'Mapa final'!$AD$64="Mayor"),CONCATENATE("R9C",'Mapa final'!$R$64),"")</f>
        <v/>
      </c>
      <c r="AH24" s="51" t="str">
        <f>IF(AND('Mapa final'!$AB$59="Alta",'Mapa final'!$AD$59="Catastrófico"),CONCATENATE("R9C",'Mapa final'!$R$59),"")</f>
        <v/>
      </c>
      <c r="AI24" s="52" t="str">
        <f>IF(AND('Mapa final'!$AB$60="Alta",'Mapa final'!$AD$60="Catastrófico"),CONCATENATE("R9C",'Mapa final'!$R$60),"")</f>
        <v/>
      </c>
      <c r="AJ24" s="52" t="str">
        <f>IF(AND('Mapa final'!$AB$61="Alta",'Mapa final'!$AD$61="Catastrófico"),CONCATENATE("R9C",'Mapa final'!$R$61),"")</f>
        <v/>
      </c>
      <c r="AK24" s="52" t="str">
        <f>IF(AND('Mapa final'!$AB$62="Alta",'Mapa final'!$AD$62="Catastrófico"),CONCATENATE("R9C",'Mapa final'!$R$62),"")</f>
        <v/>
      </c>
      <c r="AL24" s="52" t="str">
        <f>IF(AND('Mapa final'!$AB$63="Alta",'Mapa final'!$AD$63="Catastrófico"),CONCATENATE("R9C",'Mapa final'!$R$63),"")</f>
        <v/>
      </c>
      <c r="AM24" s="53" t="str">
        <f>IF(AND('Mapa final'!$AB$64="Alta",'Mapa final'!$AD$64="Catastrófico"),CONCATENATE("R9C",'Mapa final'!$R$64),"")</f>
        <v/>
      </c>
      <c r="AN24" s="79"/>
      <c r="AO24" s="399"/>
      <c r="AP24" s="400"/>
      <c r="AQ24" s="400"/>
      <c r="AR24" s="400"/>
      <c r="AS24" s="400"/>
      <c r="AT24" s="401"/>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row>
    <row r="25" spans="1:76" ht="15.75" customHeight="1" thickBot="1" x14ac:dyDescent="0.3">
      <c r="A25" s="79"/>
      <c r="B25" s="310"/>
      <c r="C25" s="310"/>
      <c r="D25" s="311"/>
      <c r="E25" s="410"/>
      <c r="F25" s="411"/>
      <c r="G25" s="411"/>
      <c r="H25" s="411"/>
      <c r="I25" s="411"/>
      <c r="J25" s="66" t="str">
        <f>IF(AND('Mapa final'!$AB$65="Alta",'Mapa final'!$AD$65="Leve"),CONCATENATE("R10C",'Mapa final'!$R$65),"")</f>
        <v/>
      </c>
      <c r="K25" s="67" t="str">
        <f>IF(AND('Mapa final'!$AB$66="Alta",'Mapa final'!$AD$66="Leve"),CONCATENATE("R10C",'Mapa final'!$R$66),"")</f>
        <v/>
      </c>
      <c r="L25" s="67" t="str">
        <f>IF(AND('Mapa final'!$AB$67="Alta",'Mapa final'!$AD$67="Leve"),CONCATENATE("R10C",'Mapa final'!$R$67),"")</f>
        <v/>
      </c>
      <c r="M25" s="67" t="str">
        <f>IF(AND('Mapa final'!$AB$68="Alta",'Mapa final'!$AD$68="Leve"),CONCATENATE("R10C",'Mapa final'!$R$68),"")</f>
        <v/>
      </c>
      <c r="N25" s="67" t="str">
        <f>IF(AND('Mapa final'!$AB$69="Alta",'Mapa final'!$AD$69="Leve"),CONCATENATE("R10C",'Mapa final'!$R$69),"")</f>
        <v/>
      </c>
      <c r="O25" s="68" t="str">
        <f>IF(AND('Mapa final'!$AB$70="Alta",'Mapa final'!$AD$70="Leve"),CONCATENATE("R10C",'Mapa final'!$R$70),"")</f>
        <v/>
      </c>
      <c r="P25" s="66" t="str">
        <f>IF(AND('Mapa final'!$AB$65="Alta",'Mapa final'!$AD$65="Menor"),CONCATENATE("R10C",'Mapa final'!$R$65),"")</f>
        <v/>
      </c>
      <c r="Q25" s="67" t="str">
        <f>IF(AND('Mapa final'!$AB$66="Alta",'Mapa final'!$AD$66="Menor"),CONCATENATE("R10C",'Mapa final'!$R$66),"")</f>
        <v/>
      </c>
      <c r="R25" s="67" t="str">
        <f>IF(AND('Mapa final'!$AB$67="Alta",'Mapa final'!$AD$67="Menor"),CONCATENATE("R10C",'Mapa final'!$R$67),"")</f>
        <v/>
      </c>
      <c r="S25" s="67" t="str">
        <f>IF(AND('Mapa final'!$AB$68="Alta",'Mapa final'!$AD$68="Menor"),CONCATENATE("R10C",'Mapa final'!$R$68),"")</f>
        <v/>
      </c>
      <c r="T25" s="67" t="str">
        <f>IF(AND('Mapa final'!$AB$69="Alta",'Mapa final'!$AD$69="Menor"),CONCATENATE("R10C",'Mapa final'!$R$69),"")</f>
        <v/>
      </c>
      <c r="U25" s="68" t="str">
        <f>IF(AND('Mapa final'!$AB$70="Alta",'Mapa final'!$AD$70="Menor"),CONCATENATE("R10C",'Mapa final'!$R$70),"")</f>
        <v/>
      </c>
      <c r="V25" s="54" t="str">
        <f>IF(AND('Mapa final'!$AB$65="Alta",'Mapa final'!$AD$65="Moderado"),CONCATENATE("R10C",'Mapa final'!$R$65),"")</f>
        <v/>
      </c>
      <c r="W25" s="55" t="str">
        <f>IF(AND('Mapa final'!$AB$66="Alta",'Mapa final'!$AD$66="Moderado"),CONCATENATE("R10C",'Mapa final'!$R$66),"")</f>
        <v/>
      </c>
      <c r="X25" s="55" t="str">
        <f>IF(AND('Mapa final'!$AB$67="Alta",'Mapa final'!$AD$67="Moderado"),CONCATENATE("R10C",'Mapa final'!$R$67),"")</f>
        <v/>
      </c>
      <c r="Y25" s="55" t="str">
        <f>IF(AND('Mapa final'!$AB$68="Alta",'Mapa final'!$AD$68="Moderado"),CONCATENATE("R10C",'Mapa final'!$R$68),"")</f>
        <v/>
      </c>
      <c r="Z25" s="55" t="str">
        <f>IF(AND('Mapa final'!$AB$69="Alta",'Mapa final'!$AD$69="Moderado"),CONCATENATE("R10C",'Mapa final'!$R$69),"")</f>
        <v/>
      </c>
      <c r="AA25" s="56" t="str">
        <f>IF(AND('Mapa final'!$AB$70="Alta",'Mapa final'!$AD$70="Moderado"),CONCATENATE("R10C",'Mapa final'!$R$70),"")</f>
        <v/>
      </c>
      <c r="AB25" s="54" t="str">
        <f>IF(AND('Mapa final'!$AB$65="Alta",'Mapa final'!$AD$65="Mayor"),CONCATENATE("R10C",'Mapa final'!$R$65),"")</f>
        <v/>
      </c>
      <c r="AC25" s="55" t="str">
        <f>IF(AND('Mapa final'!$AB$66="Alta",'Mapa final'!$AD$66="Mayor"),CONCATENATE("R10C",'Mapa final'!$R$66),"")</f>
        <v/>
      </c>
      <c r="AD25" s="55" t="str">
        <f>IF(AND('Mapa final'!$AB$67="Alta",'Mapa final'!$AD$67="Mayor"),CONCATENATE("R10C",'Mapa final'!$R$67),"")</f>
        <v/>
      </c>
      <c r="AE25" s="55" t="str">
        <f>IF(AND('Mapa final'!$AB$68="Alta",'Mapa final'!$AD$68="Mayor"),CONCATENATE("R10C",'Mapa final'!$R$68),"")</f>
        <v/>
      </c>
      <c r="AF25" s="55" t="str">
        <f>IF(AND('Mapa final'!$AB$69="Alta",'Mapa final'!$AD$69="Mayor"),CONCATENATE("R10C",'Mapa final'!$R$69),"")</f>
        <v/>
      </c>
      <c r="AG25" s="56" t="str">
        <f>IF(AND('Mapa final'!$AB$70="Alta",'Mapa final'!$AD$70="Mayor"),CONCATENATE("R10C",'Mapa final'!$R$70),"")</f>
        <v/>
      </c>
      <c r="AH25" s="57" t="str">
        <f>IF(AND('Mapa final'!$AB$65="Alta",'Mapa final'!$AD$65="Catastrófico"),CONCATENATE("R10C",'Mapa final'!$R$65),"")</f>
        <v/>
      </c>
      <c r="AI25" s="58" t="str">
        <f>IF(AND('Mapa final'!$AB$66="Alta",'Mapa final'!$AD$66="Catastrófico"),CONCATENATE("R10C",'Mapa final'!$R$66),"")</f>
        <v/>
      </c>
      <c r="AJ25" s="58" t="str">
        <f>IF(AND('Mapa final'!$AB$67="Alta",'Mapa final'!$AD$67="Catastrófico"),CONCATENATE("R10C",'Mapa final'!$R$67),"")</f>
        <v/>
      </c>
      <c r="AK25" s="58" t="str">
        <f>IF(AND('Mapa final'!$AB$68="Alta",'Mapa final'!$AD$68="Catastrófico"),CONCATENATE("R10C",'Mapa final'!$R$68),"")</f>
        <v/>
      </c>
      <c r="AL25" s="58" t="str">
        <f>IF(AND('Mapa final'!$AB$69="Alta",'Mapa final'!$AD$69="Catastrófico"),CONCATENATE("R10C",'Mapa final'!$R$69),"")</f>
        <v/>
      </c>
      <c r="AM25" s="59" t="str">
        <f>IF(AND('Mapa final'!$AB$70="Alta",'Mapa final'!$AD$70="Catastrófico"),CONCATENATE("R10C",'Mapa final'!$R$70),"")</f>
        <v/>
      </c>
      <c r="AN25" s="79"/>
      <c r="AO25" s="402"/>
      <c r="AP25" s="403"/>
      <c r="AQ25" s="403"/>
      <c r="AR25" s="403"/>
      <c r="AS25" s="403"/>
      <c r="AT25" s="404"/>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row>
    <row r="26" spans="1:76" ht="15" customHeight="1" x14ac:dyDescent="0.25">
      <c r="A26" s="79"/>
      <c r="B26" s="310"/>
      <c r="C26" s="310"/>
      <c r="D26" s="311"/>
      <c r="E26" s="405" t="s">
        <v>109</v>
      </c>
      <c r="F26" s="406"/>
      <c r="G26" s="406"/>
      <c r="H26" s="406"/>
      <c r="I26" s="423"/>
      <c r="J26" s="60" t="str">
        <f>IF(AND('Mapa final'!$AB$11="Media",'Mapa final'!$AD$11="Leve"),CONCATENATE("R1C",'Mapa final'!$R$11),"")</f>
        <v/>
      </c>
      <c r="K26" s="61" t="str">
        <f>IF(AND('Mapa final'!$AB$12="Media",'Mapa final'!$AD$12="Leve"),CONCATENATE("R1C",'Mapa final'!$R$12),"")</f>
        <v/>
      </c>
      <c r="L26" s="61" t="str">
        <f>IF(AND('Mapa final'!$AB$13="Media",'Mapa final'!$AD$13="Leve"),CONCATENATE("R1C",'Mapa final'!$R$13),"")</f>
        <v/>
      </c>
      <c r="M26" s="61" t="str">
        <f>IF(AND('Mapa final'!$AB$14="Media",'Mapa final'!$AD$14="Leve"),CONCATENATE("R1C",'Mapa final'!$R$14),"")</f>
        <v/>
      </c>
      <c r="N26" s="61" t="str">
        <f>IF(AND('Mapa final'!$AB$15="Media",'Mapa final'!$AD$15="Leve"),CONCATENATE("R1C",'Mapa final'!$R$15),"")</f>
        <v/>
      </c>
      <c r="O26" s="62" t="str">
        <f>IF(AND('Mapa final'!$AB$16="Media",'Mapa final'!$AD$16="Leve"),CONCATENATE("R1C",'Mapa final'!$R$16),"")</f>
        <v/>
      </c>
      <c r="P26" s="60" t="str">
        <f>IF(AND('Mapa final'!$AB$11="Media",'Mapa final'!$AD$11="Menor"),CONCATENATE("R1C",'Mapa final'!$R$11),"")</f>
        <v/>
      </c>
      <c r="Q26" s="61" t="str">
        <f>IF(AND('Mapa final'!$AB$12="Media",'Mapa final'!$AD$12="Menor"),CONCATENATE("R1C",'Mapa final'!$R$12),"")</f>
        <v/>
      </c>
      <c r="R26" s="61" t="str">
        <f>IF(AND('Mapa final'!$AB$13="Media",'Mapa final'!$AD$13="Menor"),CONCATENATE("R1C",'Mapa final'!$R$13),"")</f>
        <v/>
      </c>
      <c r="S26" s="61" t="str">
        <f>IF(AND('Mapa final'!$AB$14="Media",'Mapa final'!$AD$14="Menor"),CONCATENATE("R1C",'Mapa final'!$R$14),"")</f>
        <v/>
      </c>
      <c r="T26" s="61" t="str">
        <f>IF(AND('Mapa final'!$AB$15="Media",'Mapa final'!$AD$15="Menor"),CONCATENATE("R1C",'Mapa final'!$R$15),"")</f>
        <v/>
      </c>
      <c r="U26" s="62" t="str">
        <f>IF(AND('Mapa final'!$AB$16="Media",'Mapa final'!$AD$16="Menor"),CONCATENATE("R1C",'Mapa final'!$R$16),"")</f>
        <v/>
      </c>
      <c r="V26" s="60" t="str">
        <f>IF(AND('Mapa final'!$AB$11="Media",'Mapa final'!$AD$11="Moderado"),CONCATENATE("R1C",'Mapa final'!$R$11),"")</f>
        <v/>
      </c>
      <c r="W26" s="61" t="str">
        <f>IF(AND('Mapa final'!$AB$12="Media",'Mapa final'!$AD$12="Moderado"),CONCATENATE("R1C",'Mapa final'!$R$12),"")</f>
        <v>R1C2</v>
      </c>
      <c r="X26" s="61" t="str">
        <f>IF(AND('Mapa final'!$AB$13="Media",'Mapa final'!$AD$13="Moderado"),CONCATENATE("R1C",'Mapa final'!$R$13),"")</f>
        <v/>
      </c>
      <c r="Y26" s="61" t="str">
        <f>IF(AND('Mapa final'!$AB$14="Media",'Mapa final'!$AD$14="Moderado"),CONCATENATE("R1C",'Mapa final'!$R$14),"")</f>
        <v/>
      </c>
      <c r="Z26" s="61" t="str">
        <f>IF(AND('Mapa final'!$AB$15="Media",'Mapa final'!$AD$15="Moderado"),CONCATENATE("R1C",'Mapa final'!$R$15),"")</f>
        <v/>
      </c>
      <c r="AA26" s="62" t="str">
        <f>IF(AND('Mapa final'!$AB$16="Media",'Mapa final'!$AD$16="Moderado"),CONCATENATE("R1C",'Mapa final'!$R$16),"")</f>
        <v/>
      </c>
      <c r="AB26" s="42" t="str">
        <f>IF(AND('Mapa final'!$AB$11="Media",'Mapa final'!$AD$11="Mayor"),CONCATENATE("R1C",'Mapa final'!$R$11),"")</f>
        <v/>
      </c>
      <c r="AC26" s="43" t="str">
        <f>IF(AND('Mapa final'!$AB$12="Media",'Mapa final'!$AD$12="Mayor"),CONCATENATE("R1C",'Mapa final'!$R$12),"")</f>
        <v/>
      </c>
      <c r="AD26" s="43" t="str">
        <f>IF(AND('Mapa final'!$AB$13="Media",'Mapa final'!$AD$13="Mayor"),CONCATENATE("R1C",'Mapa final'!$R$13),"")</f>
        <v/>
      </c>
      <c r="AE26" s="43" t="str">
        <f>IF(AND('Mapa final'!$AB$14="Media",'Mapa final'!$AD$14="Mayor"),CONCATENATE("R1C",'Mapa final'!$R$14),"")</f>
        <v/>
      </c>
      <c r="AF26" s="43" t="str">
        <f>IF(AND('Mapa final'!$AB$15="Media",'Mapa final'!$AD$15="Mayor"),CONCATENATE("R1C",'Mapa final'!$R$15),"")</f>
        <v/>
      </c>
      <c r="AG26" s="44" t="str">
        <f>IF(AND('Mapa final'!$AB$16="Media",'Mapa final'!$AD$16="Mayor"),CONCATENATE("R1C",'Mapa final'!$R$16),"")</f>
        <v/>
      </c>
      <c r="AH26" s="45" t="str">
        <f>IF(AND('Mapa final'!$AB$11="Media",'Mapa final'!$AD$11="Catastrófico"),CONCATENATE("R1C",'Mapa final'!$R$11),"")</f>
        <v/>
      </c>
      <c r="AI26" s="46" t="str">
        <f>IF(AND('Mapa final'!$AB$12="Media",'Mapa final'!$AD$12="Catastrófico"),CONCATENATE("R1C",'Mapa final'!$R$12),"")</f>
        <v/>
      </c>
      <c r="AJ26" s="46" t="str">
        <f>IF(AND('Mapa final'!$AB$13="Media",'Mapa final'!$AD$13="Catastrófico"),CONCATENATE("R1C",'Mapa final'!$R$13),"")</f>
        <v/>
      </c>
      <c r="AK26" s="46" t="str">
        <f>IF(AND('Mapa final'!$AB$14="Media",'Mapa final'!$AD$14="Catastrófico"),CONCATENATE("R1C",'Mapa final'!$R$14),"")</f>
        <v/>
      </c>
      <c r="AL26" s="46" t="str">
        <f>IF(AND('Mapa final'!$AB$15="Media",'Mapa final'!$AD$15="Catastrófico"),CONCATENATE("R1C",'Mapa final'!$R$15),"")</f>
        <v/>
      </c>
      <c r="AM26" s="47" t="str">
        <f>IF(AND('Mapa final'!$AB$16="Media",'Mapa final'!$AD$16="Catastrófico"),CONCATENATE("R1C",'Mapa final'!$R$16),"")</f>
        <v/>
      </c>
      <c r="AN26" s="79"/>
      <c r="AO26" s="435" t="s">
        <v>78</v>
      </c>
      <c r="AP26" s="436"/>
      <c r="AQ26" s="436"/>
      <c r="AR26" s="436"/>
      <c r="AS26" s="436"/>
      <c r="AT26" s="437"/>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row>
    <row r="27" spans="1:76" ht="15" customHeight="1" x14ac:dyDescent="0.25">
      <c r="A27" s="79"/>
      <c r="B27" s="310"/>
      <c r="C27" s="310"/>
      <c r="D27" s="311"/>
      <c r="E27" s="407"/>
      <c r="F27" s="408"/>
      <c r="G27" s="408"/>
      <c r="H27" s="408"/>
      <c r="I27" s="424"/>
      <c r="J27" s="63" t="str">
        <f>IF(AND('Mapa final'!$AB$17="Media",'Mapa final'!$AD$17="Leve"),CONCATENATE("R2C",'Mapa final'!$R$17),"")</f>
        <v/>
      </c>
      <c r="K27" s="64" t="str">
        <f>IF(AND('Mapa final'!$AB$18="Media",'Mapa final'!$AD$18="Leve"),CONCATENATE("R2C",'Mapa final'!$R$18),"")</f>
        <v/>
      </c>
      <c r="L27" s="64" t="str">
        <f>IF(AND('Mapa final'!$AB$19="Media",'Mapa final'!$AD$19="Leve"),CONCATENATE("R2C",'Mapa final'!$R$19),"")</f>
        <v/>
      </c>
      <c r="M27" s="64" t="str">
        <f>IF(AND('Mapa final'!$AB$20="Media",'Mapa final'!$AD$20="Leve"),CONCATENATE("R2C",'Mapa final'!$R$20),"")</f>
        <v/>
      </c>
      <c r="N27" s="64" t="str">
        <f>IF(AND('Mapa final'!$AB$21="Media",'Mapa final'!$AD$21="Leve"),CONCATENATE("R2C",'Mapa final'!$R$21),"")</f>
        <v/>
      </c>
      <c r="O27" s="65" t="str">
        <f>IF(AND('Mapa final'!$AB$22="Media",'Mapa final'!$AD$22="Leve"),CONCATENATE("R2C",'Mapa final'!$R$22),"")</f>
        <v/>
      </c>
      <c r="P27" s="63" t="str">
        <f>IF(AND('Mapa final'!$AB$17="Media",'Mapa final'!$AD$17="Menor"),CONCATENATE("R2C",'Mapa final'!$R$17),"")</f>
        <v/>
      </c>
      <c r="Q27" s="64" t="str">
        <f>IF(AND('Mapa final'!$AB$18="Media",'Mapa final'!$AD$18="Menor"),CONCATENATE("R2C",'Mapa final'!$R$18),"")</f>
        <v/>
      </c>
      <c r="R27" s="64" t="str">
        <f>IF(AND('Mapa final'!$AB$19="Media",'Mapa final'!$AD$19="Menor"),CONCATENATE("R2C",'Mapa final'!$R$19),"")</f>
        <v/>
      </c>
      <c r="S27" s="64" t="str">
        <f>IF(AND('Mapa final'!$AB$20="Media",'Mapa final'!$AD$20="Menor"),CONCATENATE("R2C",'Mapa final'!$R$20),"")</f>
        <v/>
      </c>
      <c r="T27" s="64" t="str">
        <f>IF(AND('Mapa final'!$AB$21="Media",'Mapa final'!$AD$21="Menor"),CONCATENATE("R2C",'Mapa final'!$R$21),"")</f>
        <v/>
      </c>
      <c r="U27" s="65" t="str">
        <f>IF(AND('Mapa final'!$AB$22="Media",'Mapa final'!$AD$22="Menor"),CONCATENATE("R2C",'Mapa final'!$R$22),"")</f>
        <v/>
      </c>
      <c r="V27" s="63" t="str">
        <f>IF(AND('Mapa final'!$AB$17="Media",'Mapa final'!$AD$17="Moderado"),CONCATENATE("R2C",'Mapa final'!$R$17),"")</f>
        <v/>
      </c>
      <c r="W27" s="64" t="str">
        <f>IF(AND('Mapa final'!$AB$18="Media",'Mapa final'!$AD$18="Moderado"),CONCATENATE("R2C",'Mapa final'!$R$18),"")</f>
        <v/>
      </c>
      <c r="X27" s="64" t="str">
        <f>IF(AND('Mapa final'!$AB$19="Media",'Mapa final'!$AD$19="Moderado"),CONCATENATE("R2C",'Mapa final'!$R$19),"")</f>
        <v/>
      </c>
      <c r="Y27" s="64" t="str">
        <f>IF(AND('Mapa final'!$AB$20="Media",'Mapa final'!$AD$20="Moderado"),CONCATENATE("R2C",'Mapa final'!$R$20),"")</f>
        <v/>
      </c>
      <c r="Z27" s="64" t="str">
        <f>IF(AND('Mapa final'!$AB$21="Media",'Mapa final'!$AD$21="Moderado"),CONCATENATE("R2C",'Mapa final'!$R$21),"")</f>
        <v/>
      </c>
      <c r="AA27" s="65" t="str">
        <f>IF(AND('Mapa final'!$AB$22="Media",'Mapa final'!$AD$22="Moderado"),CONCATENATE("R2C",'Mapa final'!$R$22),"")</f>
        <v/>
      </c>
      <c r="AB27" s="48" t="str">
        <f>IF(AND('Mapa final'!$AB$17="Media",'Mapa final'!$AD$17="Mayor"),CONCATENATE("R2C",'Mapa final'!$R$17),"")</f>
        <v/>
      </c>
      <c r="AC27" s="49" t="str">
        <f>IF(AND('Mapa final'!$AB$18="Media",'Mapa final'!$AD$18="Mayor"),CONCATENATE("R2C",'Mapa final'!$R$18),"")</f>
        <v/>
      </c>
      <c r="AD27" s="49" t="str">
        <f>IF(AND('Mapa final'!$AB$19="Media",'Mapa final'!$AD$19="Mayor"),CONCATENATE("R2C",'Mapa final'!$R$19),"")</f>
        <v/>
      </c>
      <c r="AE27" s="49" t="str">
        <f>IF(AND('Mapa final'!$AB$20="Media",'Mapa final'!$AD$20="Mayor"),CONCATENATE("R2C",'Mapa final'!$R$20),"")</f>
        <v/>
      </c>
      <c r="AF27" s="49" t="str">
        <f>IF(AND('Mapa final'!$AB$21="Media",'Mapa final'!$AD$21="Mayor"),CONCATENATE("R2C",'Mapa final'!$R$21),"")</f>
        <v/>
      </c>
      <c r="AG27" s="50" t="str">
        <f>IF(AND('Mapa final'!$AB$22="Media",'Mapa final'!$AD$22="Mayor"),CONCATENATE("R2C",'Mapa final'!$R$22),"")</f>
        <v/>
      </c>
      <c r="AH27" s="51" t="str">
        <f>IF(AND('Mapa final'!$AB$17="Media",'Mapa final'!$AD$17="Catastrófico"),CONCATENATE("R2C",'Mapa final'!$R$17),"")</f>
        <v/>
      </c>
      <c r="AI27" s="52" t="str">
        <f>IF(AND('Mapa final'!$AB$18="Media",'Mapa final'!$AD$18="Catastrófico"),CONCATENATE("R2C",'Mapa final'!$R$18),"")</f>
        <v/>
      </c>
      <c r="AJ27" s="52" t="str">
        <f>IF(AND('Mapa final'!$AB$19="Media",'Mapa final'!$AD$19="Catastrófico"),CONCATENATE("R2C",'Mapa final'!$R$19),"")</f>
        <v/>
      </c>
      <c r="AK27" s="52" t="str">
        <f>IF(AND('Mapa final'!$AB$20="Media",'Mapa final'!$AD$20="Catastrófico"),CONCATENATE("R2C",'Mapa final'!$R$20),"")</f>
        <v/>
      </c>
      <c r="AL27" s="52" t="str">
        <f>IF(AND('Mapa final'!$AB$21="Media",'Mapa final'!$AD$21="Catastrófico"),CONCATENATE("R2C",'Mapa final'!$R$21),"")</f>
        <v/>
      </c>
      <c r="AM27" s="53" t="str">
        <f>IF(AND('Mapa final'!$AB$22="Media",'Mapa final'!$AD$22="Catastrófico"),CONCATENATE("R2C",'Mapa final'!$R$22),"")</f>
        <v/>
      </c>
      <c r="AN27" s="79"/>
      <c r="AO27" s="438"/>
      <c r="AP27" s="439"/>
      <c r="AQ27" s="439"/>
      <c r="AR27" s="439"/>
      <c r="AS27" s="439"/>
      <c r="AT27" s="440"/>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row>
    <row r="28" spans="1:76" ht="15" customHeight="1" x14ac:dyDescent="0.25">
      <c r="A28" s="79"/>
      <c r="B28" s="310"/>
      <c r="C28" s="310"/>
      <c r="D28" s="311"/>
      <c r="E28" s="409"/>
      <c r="F28" s="408"/>
      <c r="G28" s="408"/>
      <c r="H28" s="408"/>
      <c r="I28" s="424"/>
      <c r="J28" s="63" t="str">
        <f>IF(AND('Mapa final'!$AB$23="Media",'Mapa final'!$AD$23="Leve"),CONCATENATE("R3C",'Mapa final'!$R$23),"")</f>
        <v/>
      </c>
      <c r="K28" s="64" t="str">
        <f>IF(AND('Mapa final'!$AB$24="Media",'Mapa final'!$AD$24="Leve"),CONCATENATE("R3C",'Mapa final'!$R$24),"")</f>
        <v/>
      </c>
      <c r="L28" s="64" t="str">
        <f>IF(AND('Mapa final'!$AB$25="Media",'Mapa final'!$AD$25="Leve"),CONCATENATE("R3C",'Mapa final'!$R$25),"")</f>
        <v/>
      </c>
      <c r="M28" s="64" t="str">
        <f>IF(AND('Mapa final'!$AB$26="Media",'Mapa final'!$AD$26="Leve"),CONCATENATE("R3C",'Mapa final'!$R$26),"")</f>
        <v/>
      </c>
      <c r="N28" s="64" t="str">
        <f>IF(AND('Mapa final'!$AB$27="Media",'Mapa final'!$AD$27="Leve"),CONCATENATE("R3C",'Mapa final'!$R$27),"")</f>
        <v/>
      </c>
      <c r="O28" s="65" t="str">
        <f>IF(AND('Mapa final'!$AB$28="Media",'Mapa final'!$AD$28="Leve"),CONCATENATE("R3C",'Mapa final'!$R$28),"")</f>
        <v/>
      </c>
      <c r="P28" s="63" t="str">
        <f>IF(AND('Mapa final'!$AB$23="Media",'Mapa final'!$AD$23="Menor"),CONCATENATE("R3C",'Mapa final'!$R$23),"")</f>
        <v/>
      </c>
      <c r="Q28" s="64" t="str">
        <f>IF(AND('Mapa final'!$AB$24="Media",'Mapa final'!$AD$24="Menor"),CONCATENATE("R3C",'Mapa final'!$R$24),"")</f>
        <v/>
      </c>
      <c r="R28" s="64" t="str">
        <f>IF(AND('Mapa final'!$AB$25="Media",'Mapa final'!$AD$25="Menor"),CONCATENATE("R3C",'Mapa final'!$R$25),"")</f>
        <v/>
      </c>
      <c r="S28" s="64" t="str">
        <f>IF(AND('Mapa final'!$AB$26="Media",'Mapa final'!$AD$26="Menor"),CONCATENATE("R3C",'Mapa final'!$R$26),"")</f>
        <v/>
      </c>
      <c r="T28" s="64" t="str">
        <f>IF(AND('Mapa final'!$AB$27="Media",'Mapa final'!$AD$27="Menor"),CONCATENATE("R3C",'Mapa final'!$R$27),"")</f>
        <v/>
      </c>
      <c r="U28" s="65" t="str">
        <f>IF(AND('Mapa final'!$AB$28="Media",'Mapa final'!$AD$28="Menor"),CONCATENATE("R3C",'Mapa final'!$R$28),"")</f>
        <v/>
      </c>
      <c r="V28" s="63" t="str">
        <f>IF(AND('Mapa final'!$AB$23="Media",'Mapa final'!$AD$23="Moderado"),CONCATENATE("R3C",'Mapa final'!$R$23),"")</f>
        <v/>
      </c>
      <c r="W28" s="64" t="str">
        <f>IF(AND('Mapa final'!$AB$24="Media",'Mapa final'!$AD$24="Moderado"),CONCATENATE("R3C",'Mapa final'!$R$24),"")</f>
        <v/>
      </c>
      <c r="X28" s="64" t="str">
        <f>IF(AND('Mapa final'!$AB$25="Media",'Mapa final'!$AD$25="Moderado"),CONCATENATE("R3C",'Mapa final'!$R$25),"")</f>
        <v/>
      </c>
      <c r="Y28" s="64" t="str">
        <f>IF(AND('Mapa final'!$AB$26="Media",'Mapa final'!$AD$26="Moderado"),CONCATENATE("R3C",'Mapa final'!$R$26),"")</f>
        <v/>
      </c>
      <c r="Z28" s="64" t="str">
        <f>IF(AND('Mapa final'!$AB$27="Media",'Mapa final'!$AD$27="Moderado"),CONCATENATE("R3C",'Mapa final'!$R$27),"")</f>
        <v/>
      </c>
      <c r="AA28" s="65" t="str">
        <f>IF(AND('Mapa final'!$AB$28="Media",'Mapa final'!$AD$28="Moderado"),CONCATENATE("R3C",'Mapa final'!$R$28),"")</f>
        <v/>
      </c>
      <c r="AB28" s="48" t="str">
        <f>IF(AND('Mapa final'!$AB$23="Media",'Mapa final'!$AD$23="Mayor"),CONCATENATE("R3C",'Mapa final'!$R$23),"")</f>
        <v/>
      </c>
      <c r="AC28" s="49" t="str">
        <f>IF(AND('Mapa final'!$AB$24="Media",'Mapa final'!$AD$24="Mayor"),CONCATENATE("R3C",'Mapa final'!$R$24),"")</f>
        <v/>
      </c>
      <c r="AD28" s="49" t="str">
        <f>IF(AND('Mapa final'!$AB$25="Media",'Mapa final'!$AD$25="Mayor"),CONCATENATE("R3C",'Mapa final'!$R$25),"")</f>
        <v/>
      </c>
      <c r="AE28" s="49" t="str">
        <f>IF(AND('Mapa final'!$AB$26="Media",'Mapa final'!$AD$26="Mayor"),CONCATENATE("R3C",'Mapa final'!$R$26),"")</f>
        <v/>
      </c>
      <c r="AF28" s="49" t="str">
        <f>IF(AND('Mapa final'!$AB$27="Media",'Mapa final'!$AD$27="Mayor"),CONCATENATE("R3C",'Mapa final'!$R$27),"")</f>
        <v/>
      </c>
      <c r="AG28" s="50" t="str">
        <f>IF(AND('Mapa final'!$AB$28="Media",'Mapa final'!$AD$28="Mayor"),CONCATENATE("R3C",'Mapa final'!$R$28),"")</f>
        <v/>
      </c>
      <c r="AH28" s="51" t="str">
        <f>IF(AND('Mapa final'!$AB$23="Media",'Mapa final'!$AD$23="Catastrófico"),CONCATENATE("R3C",'Mapa final'!$R$23),"")</f>
        <v/>
      </c>
      <c r="AI28" s="52" t="str">
        <f>IF(AND('Mapa final'!$AB$24="Media",'Mapa final'!$AD$24="Catastrófico"),CONCATENATE("R3C",'Mapa final'!$R$24),"")</f>
        <v/>
      </c>
      <c r="AJ28" s="52" t="str">
        <f>IF(AND('Mapa final'!$AB$25="Media",'Mapa final'!$AD$25="Catastrófico"),CONCATENATE("R3C",'Mapa final'!$R$25),"")</f>
        <v/>
      </c>
      <c r="AK28" s="52" t="str">
        <f>IF(AND('Mapa final'!$AB$26="Media",'Mapa final'!$AD$26="Catastrófico"),CONCATENATE("R3C",'Mapa final'!$R$26),"")</f>
        <v/>
      </c>
      <c r="AL28" s="52" t="str">
        <f>IF(AND('Mapa final'!$AB$27="Media",'Mapa final'!$AD$27="Catastrófico"),CONCATENATE("R3C",'Mapa final'!$R$27),"")</f>
        <v/>
      </c>
      <c r="AM28" s="53" t="str">
        <f>IF(AND('Mapa final'!$AB$28="Media",'Mapa final'!$AD$28="Catastrófico"),CONCATENATE("R3C",'Mapa final'!$R$28),"")</f>
        <v/>
      </c>
      <c r="AN28" s="79"/>
      <c r="AO28" s="438"/>
      <c r="AP28" s="439"/>
      <c r="AQ28" s="439"/>
      <c r="AR28" s="439"/>
      <c r="AS28" s="439"/>
      <c r="AT28" s="440"/>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row>
    <row r="29" spans="1:76" ht="15" customHeight="1" x14ac:dyDescent="0.25">
      <c r="A29" s="79"/>
      <c r="B29" s="310"/>
      <c r="C29" s="310"/>
      <c r="D29" s="311"/>
      <c r="E29" s="409"/>
      <c r="F29" s="408"/>
      <c r="G29" s="408"/>
      <c r="H29" s="408"/>
      <c r="I29" s="424"/>
      <c r="J29" s="63" t="str">
        <f>IF(AND('Mapa final'!$AB$29="Media",'Mapa final'!$AD$29="Leve"),CONCATENATE("R4C",'Mapa final'!$R$29),"")</f>
        <v/>
      </c>
      <c r="K29" s="64" t="str">
        <f>IF(AND('Mapa final'!$AB$30="Media",'Mapa final'!$AD$30="Leve"),CONCATENATE("R4C",'Mapa final'!$R$30),"")</f>
        <v/>
      </c>
      <c r="L29" s="64" t="str">
        <f>IF(AND('Mapa final'!$AB$31="Media",'Mapa final'!$AD$31="Leve"),CONCATENATE("R4C",'Mapa final'!$R$31),"")</f>
        <v/>
      </c>
      <c r="M29" s="64" t="str">
        <f>IF(AND('Mapa final'!$AB$32="Media",'Mapa final'!$AD$32="Leve"),CONCATENATE("R4C",'Mapa final'!$R$32),"")</f>
        <v/>
      </c>
      <c r="N29" s="64" t="str">
        <f>IF(AND('Mapa final'!$AB$33="Media",'Mapa final'!$AD$33="Leve"),CONCATENATE("R4C",'Mapa final'!$R$33),"")</f>
        <v/>
      </c>
      <c r="O29" s="65" t="str">
        <f>IF(AND('Mapa final'!$AB$34="Media",'Mapa final'!$AD$34="Leve"),CONCATENATE("R4C",'Mapa final'!$R$34),"")</f>
        <v/>
      </c>
      <c r="P29" s="63" t="str">
        <f>IF(AND('Mapa final'!$AB$29="Media",'Mapa final'!$AD$29="Menor"),CONCATENATE("R4C",'Mapa final'!$R$29),"")</f>
        <v/>
      </c>
      <c r="Q29" s="64" t="str">
        <f>IF(AND('Mapa final'!$AB$30="Media",'Mapa final'!$AD$30="Menor"),CONCATENATE("R4C",'Mapa final'!$R$30),"")</f>
        <v/>
      </c>
      <c r="R29" s="64" t="str">
        <f>IF(AND('Mapa final'!$AB$31="Media",'Mapa final'!$AD$31="Menor"),CONCATENATE("R4C",'Mapa final'!$R$31),"")</f>
        <v/>
      </c>
      <c r="S29" s="64" t="str">
        <f>IF(AND('Mapa final'!$AB$32="Media",'Mapa final'!$AD$32="Menor"),CONCATENATE("R4C",'Mapa final'!$R$32),"")</f>
        <v/>
      </c>
      <c r="T29" s="64" t="str">
        <f>IF(AND('Mapa final'!$AB$33="Media",'Mapa final'!$AD$33="Menor"),CONCATENATE("R4C",'Mapa final'!$R$33),"")</f>
        <v/>
      </c>
      <c r="U29" s="65" t="str">
        <f>IF(AND('Mapa final'!$AB$34="Media",'Mapa final'!$AD$34="Menor"),CONCATENATE("R4C",'Mapa final'!$R$34),"")</f>
        <v/>
      </c>
      <c r="V29" s="63" t="str">
        <f>IF(AND('Mapa final'!$AB$29="Media",'Mapa final'!$AD$29="Moderado"),CONCATENATE("R4C",'Mapa final'!$R$29),"")</f>
        <v/>
      </c>
      <c r="W29" s="64" t="str">
        <f>IF(AND('Mapa final'!$AB$30="Media",'Mapa final'!$AD$30="Moderado"),CONCATENATE("R4C",'Mapa final'!$R$30),"")</f>
        <v/>
      </c>
      <c r="X29" s="64" t="str">
        <f>IF(AND('Mapa final'!$AB$31="Media",'Mapa final'!$AD$31="Moderado"),CONCATENATE("R4C",'Mapa final'!$R$31),"")</f>
        <v/>
      </c>
      <c r="Y29" s="64" t="str">
        <f>IF(AND('Mapa final'!$AB$32="Media",'Mapa final'!$AD$32="Moderado"),CONCATENATE("R4C",'Mapa final'!$R$32),"")</f>
        <v/>
      </c>
      <c r="Z29" s="64" t="str">
        <f>IF(AND('Mapa final'!$AB$33="Media",'Mapa final'!$AD$33="Moderado"),CONCATENATE("R4C",'Mapa final'!$R$33),"")</f>
        <v/>
      </c>
      <c r="AA29" s="65" t="str">
        <f>IF(AND('Mapa final'!$AB$34="Media",'Mapa final'!$AD$34="Moderado"),CONCATENATE("R4C",'Mapa final'!$R$34),"")</f>
        <v/>
      </c>
      <c r="AB29" s="48" t="str">
        <f>IF(AND('Mapa final'!$AB$29="Media",'Mapa final'!$AD$29="Mayor"),CONCATENATE("R4C",'Mapa final'!$R$29),"")</f>
        <v/>
      </c>
      <c r="AC29" s="49" t="str">
        <f>IF(AND('Mapa final'!$AB$30="Media",'Mapa final'!$AD$30="Mayor"),CONCATENATE("R4C",'Mapa final'!$R$30),"")</f>
        <v/>
      </c>
      <c r="AD29" s="49" t="str">
        <f>IF(AND('Mapa final'!$AB$31="Media",'Mapa final'!$AD$31="Mayor"),CONCATENATE("R4C",'Mapa final'!$R$31),"")</f>
        <v/>
      </c>
      <c r="AE29" s="49" t="str">
        <f>IF(AND('Mapa final'!$AB$32="Media",'Mapa final'!$AD$32="Mayor"),CONCATENATE("R4C",'Mapa final'!$R$32),"")</f>
        <v/>
      </c>
      <c r="AF29" s="49" t="str">
        <f>IF(AND('Mapa final'!$AB$33="Media",'Mapa final'!$AD$33="Mayor"),CONCATENATE("R4C",'Mapa final'!$R$33),"")</f>
        <v/>
      </c>
      <c r="AG29" s="50" t="str">
        <f>IF(AND('Mapa final'!$AB$34="Media",'Mapa final'!$AD$34="Mayor"),CONCATENATE("R4C",'Mapa final'!$R$34),"")</f>
        <v/>
      </c>
      <c r="AH29" s="51" t="str">
        <f>IF(AND('Mapa final'!$AB$29="Media",'Mapa final'!$AD$29="Catastrófico"),CONCATENATE("R4C",'Mapa final'!$R$29),"")</f>
        <v/>
      </c>
      <c r="AI29" s="52" t="str">
        <f>IF(AND('Mapa final'!$AB$30="Media",'Mapa final'!$AD$30="Catastrófico"),CONCATENATE("R4C",'Mapa final'!$R$30),"")</f>
        <v/>
      </c>
      <c r="AJ29" s="52" t="str">
        <f>IF(AND('Mapa final'!$AB$31="Media",'Mapa final'!$AD$31="Catastrófico"),CONCATENATE("R4C",'Mapa final'!$R$31),"")</f>
        <v/>
      </c>
      <c r="AK29" s="52" t="str">
        <f>IF(AND('Mapa final'!$AB$32="Media",'Mapa final'!$AD$32="Catastrófico"),CONCATENATE("R4C",'Mapa final'!$R$32),"")</f>
        <v/>
      </c>
      <c r="AL29" s="52" t="str">
        <f>IF(AND('Mapa final'!$AB$33="Media",'Mapa final'!$AD$33="Catastrófico"),CONCATENATE("R4C",'Mapa final'!$R$33),"")</f>
        <v/>
      </c>
      <c r="AM29" s="53" t="str">
        <f>IF(AND('Mapa final'!$AB$34="Media",'Mapa final'!$AD$34="Catastrófico"),CONCATENATE("R4C",'Mapa final'!$R$34),"")</f>
        <v/>
      </c>
      <c r="AN29" s="79"/>
      <c r="AO29" s="438"/>
      <c r="AP29" s="439"/>
      <c r="AQ29" s="439"/>
      <c r="AR29" s="439"/>
      <c r="AS29" s="439"/>
      <c r="AT29" s="440"/>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row>
    <row r="30" spans="1:76" ht="15" customHeight="1" x14ac:dyDescent="0.25">
      <c r="A30" s="79"/>
      <c r="B30" s="310"/>
      <c r="C30" s="310"/>
      <c r="D30" s="311"/>
      <c r="E30" s="409"/>
      <c r="F30" s="408"/>
      <c r="G30" s="408"/>
      <c r="H30" s="408"/>
      <c r="I30" s="424"/>
      <c r="J30" s="63" t="str">
        <f>IF(AND('Mapa final'!$AB$35="Media",'Mapa final'!$AD$35="Leve"),CONCATENATE("R5C",'Mapa final'!$R$35),"")</f>
        <v/>
      </c>
      <c r="K30" s="64" t="str">
        <f>IF(AND('Mapa final'!$AB$36="Media",'Mapa final'!$AD$36="Leve"),CONCATENATE("R5C",'Mapa final'!$R$36),"")</f>
        <v/>
      </c>
      <c r="L30" s="64" t="str">
        <f>IF(AND('Mapa final'!$AB$37="Media",'Mapa final'!$AD$37="Leve"),CONCATENATE("R5C",'Mapa final'!$R$37),"")</f>
        <v/>
      </c>
      <c r="M30" s="64" t="str">
        <f>IF(AND('Mapa final'!$AB$38="Media",'Mapa final'!$AD$38="Leve"),CONCATENATE("R5C",'Mapa final'!$R$38),"")</f>
        <v/>
      </c>
      <c r="N30" s="64" t="str">
        <f>IF(AND('Mapa final'!$AB$39="Media",'Mapa final'!$AD$39="Leve"),CONCATENATE("R5C",'Mapa final'!$R$39),"")</f>
        <v/>
      </c>
      <c r="O30" s="65" t="str">
        <f>IF(AND('Mapa final'!$AB$40="Media",'Mapa final'!$AD$40="Leve"),CONCATENATE("R5C",'Mapa final'!$R$40),"")</f>
        <v/>
      </c>
      <c r="P30" s="63" t="str">
        <f>IF(AND('Mapa final'!$AB$35="Media",'Mapa final'!$AD$35="Menor"),CONCATENATE("R5C",'Mapa final'!$R$35),"")</f>
        <v/>
      </c>
      <c r="Q30" s="64" t="str">
        <f>IF(AND('Mapa final'!$AB$36="Media",'Mapa final'!$AD$36="Menor"),CONCATENATE("R5C",'Mapa final'!$R$36),"")</f>
        <v/>
      </c>
      <c r="R30" s="64" t="str">
        <f>IF(AND('Mapa final'!$AB$37="Media",'Mapa final'!$AD$37="Menor"),CONCATENATE("R5C",'Mapa final'!$R$37),"")</f>
        <v/>
      </c>
      <c r="S30" s="64" t="str">
        <f>IF(AND('Mapa final'!$AB$38="Media",'Mapa final'!$AD$38="Menor"),CONCATENATE("R5C",'Mapa final'!$R$38),"")</f>
        <v/>
      </c>
      <c r="T30" s="64" t="str">
        <f>IF(AND('Mapa final'!$AB$39="Media",'Mapa final'!$AD$39="Menor"),CONCATENATE("R5C",'Mapa final'!$R$39),"")</f>
        <v/>
      </c>
      <c r="U30" s="65" t="str">
        <f>IF(AND('Mapa final'!$AB$40="Media",'Mapa final'!$AD$40="Menor"),CONCATENATE("R5C",'Mapa final'!$R$40),"")</f>
        <v/>
      </c>
      <c r="V30" s="63" t="str">
        <f>IF(AND('Mapa final'!$AB$35="Media",'Mapa final'!$AD$35="Moderado"),CONCATENATE("R5C",'Mapa final'!$R$35),"")</f>
        <v/>
      </c>
      <c r="W30" s="64" t="str">
        <f>IF(AND('Mapa final'!$AB$36="Media",'Mapa final'!$AD$36="Moderado"),CONCATENATE("R5C",'Mapa final'!$R$36),"")</f>
        <v/>
      </c>
      <c r="X30" s="64" t="str">
        <f>IF(AND('Mapa final'!$AB$37="Media",'Mapa final'!$AD$37="Moderado"),CONCATENATE("R5C",'Mapa final'!$R$37),"")</f>
        <v/>
      </c>
      <c r="Y30" s="64" t="str">
        <f>IF(AND('Mapa final'!$AB$38="Media",'Mapa final'!$AD$38="Moderado"),CONCATENATE("R5C",'Mapa final'!$R$38),"")</f>
        <v/>
      </c>
      <c r="Z30" s="64" t="str">
        <f>IF(AND('Mapa final'!$AB$39="Media",'Mapa final'!$AD$39="Moderado"),CONCATENATE("R5C",'Mapa final'!$R$39),"")</f>
        <v/>
      </c>
      <c r="AA30" s="65" t="str">
        <f>IF(AND('Mapa final'!$AB$40="Media",'Mapa final'!$AD$40="Moderado"),CONCATENATE("R5C",'Mapa final'!$R$40),"")</f>
        <v/>
      </c>
      <c r="AB30" s="48" t="str">
        <f>IF(AND('Mapa final'!$AB$35="Media",'Mapa final'!$AD$35="Mayor"),CONCATENATE("R5C",'Mapa final'!$R$35),"")</f>
        <v/>
      </c>
      <c r="AC30" s="49" t="str">
        <f>IF(AND('Mapa final'!$AB$36="Media",'Mapa final'!$AD$36="Mayor"),CONCATENATE("R5C",'Mapa final'!$R$36),"")</f>
        <v/>
      </c>
      <c r="AD30" s="49" t="str">
        <f>IF(AND('Mapa final'!$AB$37="Media",'Mapa final'!$AD$37="Mayor"),CONCATENATE("R5C",'Mapa final'!$R$37),"")</f>
        <v/>
      </c>
      <c r="AE30" s="49" t="str">
        <f>IF(AND('Mapa final'!$AB$38="Media",'Mapa final'!$AD$38="Mayor"),CONCATENATE("R5C",'Mapa final'!$R$38),"")</f>
        <v/>
      </c>
      <c r="AF30" s="49" t="str">
        <f>IF(AND('Mapa final'!$AB$39="Media",'Mapa final'!$AD$39="Mayor"),CONCATENATE("R5C",'Mapa final'!$R$39),"")</f>
        <v/>
      </c>
      <c r="AG30" s="50" t="str">
        <f>IF(AND('Mapa final'!$AB$40="Media",'Mapa final'!$AD$40="Mayor"),CONCATENATE("R5C",'Mapa final'!$R$40),"")</f>
        <v/>
      </c>
      <c r="AH30" s="51" t="str">
        <f>IF(AND('Mapa final'!$AB$35="Media",'Mapa final'!$AD$35="Catastrófico"),CONCATENATE("R5C",'Mapa final'!$R$35),"")</f>
        <v/>
      </c>
      <c r="AI30" s="52" t="str">
        <f>IF(AND('Mapa final'!$AB$36="Media",'Mapa final'!$AD$36="Catastrófico"),CONCATENATE("R5C",'Mapa final'!$R$36),"")</f>
        <v/>
      </c>
      <c r="AJ30" s="52" t="str">
        <f>IF(AND('Mapa final'!$AB$37="Media",'Mapa final'!$AD$37="Catastrófico"),CONCATENATE("R5C",'Mapa final'!$R$37),"")</f>
        <v/>
      </c>
      <c r="AK30" s="52" t="str">
        <f>IF(AND('Mapa final'!$AB$38="Media",'Mapa final'!$AD$38="Catastrófico"),CONCATENATE("R5C",'Mapa final'!$R$38),"")</f>
        <v/>
      </c>
      <c r="AL30" s="52" t="str">
        <f>IF(AND('Mapa final'!$AB$39="Media",'Mapa final'!$AD$39="Catastrófico"),CONCATENATE("R5C",'Mapa final'!$R$39),"")</f>
        <v/>
      </c>
      <c r="AM30" s="53" t="str">
        <f>IF(AND('Mapa final'!$AB$40="Media",'Mapa final'!$AD$40="Catastrófico"),CONCATENATE("R5C",'Mapa final'!$R$40),"")</f>
        <v/>
      </c>
      <c r="AN30" s="79"/>
      <c r="AO30" s="438"/>
      <c r="AP30" s="439"/>
      <c r="AQ30" s="439"/>
      <c r="AR30" s="439"/>
      <c r="AS30" s="439"/>
      <c r="AT30" s="440"/>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row>
    <row r="31" spans="1:76" ht="15" customHeight="1" x14ac:dyDescent="0.25">
      <c r="A31" s="79"/>
      <c r="B31" s="310"/>
      <c r="C31" s="310"/>
      <c r="D31" s="311"/>
      <c r="E31" s="409"/>
      <c r="F31" s="408"/>
      <c r="G31" s="408"/>
      <c r="H31" s="408"/>
      <c r="I31" s="424"/>
      <c r="J31" s="63" t="str">
        <f>IF(AND('Mapa final'!$AB$41="Media",'Mapa final'!$AD$41="Leve"),CONCATENATE("R6C",'Mapa final'!$R$41),"")</f>
        <v/>
      </c>
      <c r="K31" s="64" t="str">
        <f>IF(AND('Mapa final'!$AB$42="Media",'Mapa final'!$AD$42="Leve"),CONCATENATE("R6C",'Mapa final'!$R$42),"")</f>
        <v/>
      </c>
      <c r="L31" s="64" t="str">
        <f>IF(AND('Mapa final'!$AB$43="Media",'Mapa final'!$AD$43="Leve"),CONCATENATE("R6C",'Mapa final'!$R$43),"")</f>
        <v/>
      </c>
      <c r="M31" s="64" t="str">
        <f>IF(AND('Mapa final'!$AB$44="Media",'Mapa final'!$AD$44="Leve"),CONCATENATE("R6C",'Mapa final'!$R$44),"")</f>
        <v/>
      </c>
      <c r="N31" s="64" t="str">
        <f>IF(AND('Mapa final'!$AB$45="Media",'Mapa final'!$AD$45="Leve"),CONCATENATE("R6C",'Mapa final'!$R$45),"")</f>
        <v/>
      </c>
      <c r="O31" s="65" t="str">
        <f>IF(AND('Mapa final'!$AB$46="Media",'Mapa final'!$AD$46="Leve"),CONCATENATE("R6C",'Mapa final'!$R$46),"")</f>
        <v/>
      </c>
      <c r="P31" s="63" t="str">
        <f>IF(AND('Mapa final'!$AB$41="Media",'Mapa final'!$AD$41="Menor"),CONCATENATE("R6C",'Mapa final'!$R$41),"")</f>
        <v/>
      </c>
      <c r="Q31" s="64" t="str">
        <f>IF(AND('Mapa final'!$AB$42="Media",'Mapa final'!$AD$42="Menor"),CONCATENATE("R6C",'Mapa final'!$R$42),"")</f>
        <v/>
      </c>
      <c r="R31" s="64" t="str">
        <f>IF(AND('Mapa final'!$AB$43="Media",'Mapa final'!$AD$43="Menor"),CONCATENATE("R6C",'Mapa final'!$R$43),"")</f>
        <v/>
      </c>
      <c r="S31" s="64" t="str">
        <f>IF(AND('Mapa final'!$AB$44="Media",'Mapa final'!$AD$44="Menor"),CONCATENATE("R6C",'Mapa final'!$R$44),"")</f>
        <v/>
      </c>
      <c r="T31" s="64" t="str">
        <f>IF(AND('Mapa final'!$AB$45="Media",'Mapa final'!$AD$45="Menor"),CONCATENATE("R6C",'Mapa final'!$R$45),"")</f>
        <v/>
      </c>
      <c r="U31" s="65" t="str">
        <f>IF(AND('Mapa final'!$AB$46="Media",'Mapa final'!$AD$46="Menor"),CONCATENATE("R6C",'Mapa final'!$R$46),"")</f>
        <v/>
      </c>
      <c r="V31" s="63" t="str">
        <f>IF(AND('Mapa final'!$AB$41="Media",'Mapa final'!$AD$41="Moderado"),CONCATENATE("R6C",'Mapa final'!$R$41),"")</f>
        <v/>
      </c>
      <c r="W31" s="64" t="str">
        <f>IF(AND('Mapa final'!$AB$42="Media",'Mapa final'!$AD$42="Moderado"),CONCATENATE("R6C",'Mapa final'!$R$42),"")</f>
        <v/>
      </c>
      <c r="X31" s="64" t="str">
        <f>IF(AND('Mapa final'!$AB$43="Media",'Mapa final'!$AD$43="Moderado"),CONCATENATE("R6C",'Mapa final'!$R$43),"")</f>
        <v/>
      </c>
      <c r="Y31" s="64" t="str">
        <f>IF(AND('Mapa final'!$AB$44="Media",'Mapa final'!$AD$44="Moderado"),CONCATENATE("R6C",'Mapa final'!$R$44),"")</f>
        <v/>
      </c>
      <c r="Z31" s="64" t="str">
        <f>IF(AND('Mapa final'!$AB$45="Media",'Mapa final'!$AD$45="Moderado"),CONCATENATE("R6C",'Mapa final'!$R$45),"")</f>
        <v/>
      </c>
      <c r="AA31" s="65" t="str">
        <f>IF(AND('Mapa final'!$AB$46="Media",'Mapa final'!$AD$46="Moderado"),CONCATENATE("R6C",'Mapa final'!$R$46),"")</f>
        <v/>
      </c>
      <c r="AB31" s="48" t="str">
        <f>IF(AND('Mapa final'!$AB$41="Media",'Mapa final'!$AD$41="Mayor"),CONCATENATE("R6C",'Mapa final'!$R$41),"")</f>
        <v/>
      </c>
      <c r="AC31" s="49" t="str">
        <f>IF(AND('Mapa final'!$AB$42="Media",'Mapa final'!$AD$42="Mayor"),CONCATENATE("R6C",'Mapa final'!$R$42),"")</f>
        <v/>
      </c>
      <c r="AD31" s="49" t="str">
        <f>IF(AND('Mapa final'!$AB$43="Media",'Mapa final'!$AD$43="Mayor"),CONCATENATE("R6C",'Mapa final'!$R$43),"")</f>
        <v/>
      </c>
      <c r="AE31" s="49" t="str">
        <f>IF(AND('Mapa final'!$AB$44="Media",'Mapa final'!$AD$44="Mayor"),CONCATENATE("R6C",'Mapa final'!$R$44),"")</f>
        <v/>
      </c>
      <c r="AF31" s="49" t="str">
        <f>IF(AND('Mapa final'!$AB$45="Media",'Mapa final'!$AD$45="Mayor"),CONCATENATE("R6C",'Mapa final'!$R$45),"")</f>
        <v/>
      </c>
      <c r="AG31" s="50" t="str">
        <f>IF(AND('Mapa final'!$AB$46="Media",'Mapa final'!$AD$46="Mayor"),CONCATENATE("R6C",'Mapa final'!$R$46),"")</f>
        <v/>
      </c>
      <c r="AH31" s="51" t="str">
        <f>IF(AND('Mapa final'!$AB$41="Media",'Mapa final'!$AD$41="Catastrófico"),CONCATENATE("R6C",'Mapa final'!$R$41),"")</f>
        <v/>
      </c>
      <c r="AI31" s="52" t="str">
        <f>IF(AND('Mapa final'!$AB$42="Media",'Mapa final'!$AD$42="Catastrófico"),CONCATENATE("R6C",'Mapa final'!$R$42),"")</f>
        <v/>
      </c>
      <c r="AJ31" s="52" t="str">
        <f>IF(AND('Mapa final'!$AB$43="Media",'Mapa final'!$AD$43="Catastrófico"),CONCATENATE("R6C",'Mapa final'!$R$43),"")</f>
        <v/>
      </c>
      <c r="AK31" s="52" t="str">
        <f>IF(AND('Mapa final'!$AB$44="Media",'Mapa final'!$AD$44="Catastrófico"),CONCATENATE("R6C",'Mapa final'!$R$44),"")</f>
        <v/>
      </c>
      <c r="AL31" s="52" t="str">
        <f>IF(AND('Mapa final'!$AB$45="Media",'Mapa final'!$AD$45="Catastrófico"),CONCATENATE("R6C",'Mapa final'!$R$45),"")</f>
        <v/>
      </c>
      <c r="AM31" s="53" t="str">
        <f>IF(AND('Mapa final'!$AB$46="Media",'Mapa final'!$AD$46="Catastrófico"),CONCATENATE("R6C",'Mapa final'!$R$46),"")</f>
        <v/>
      </c>
      <c r="AN31" s="79"/>
      <c r="AO31" s="438"/>
      <c r="AP31" s="439"/>
      <c r="AQ31" s="439"/>
      <c r="AR31" s="439"/>
      <c r="AS31" s="439"/>
      <c r="AT31" s="440"/>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row>
    <row r="32" spans="1:76" ht="15" customHeight="1" x14ac:dyDescent="0.25">
      <c r="A32" s="79"/>
      <c r="B32" s="310"/>
      <c r="C32" s="310"/>
      <c r="D32" s="311"/>
      <c r="E32" s="409"/>
      <c r="F32" s="408"/>
      <c r="G32" s="408"/>
      <c r="H32" s="408"/>
      <c r="I32" s="424"/>
      <c r="J32" s="63" t="str">
        <f>IF(AND('Mapa final'!$AB$47="Media",'Mapa final'!$AD$47="Leve"),CONCATENATE("R7C",'Mapa final'!$R$47),"")</f>
        <v/>
      </c>
      <c r="K32" s="64" t="str">
        <f>IF(AND('Mapa final'!$AB$48="Media",'Mapa final'!$AD$48="Leve"),CONCATENATE("R7C",'Mapa final'!$R$48),"")</f>
        <v/>
      </c>
      <c r="L32" s="64" t="str">
        <f>IF(AND('Mapa final'!$AB$49="Media",'Mapa final'!$AD$49="Leve"),CONCATENATE("R7C",'Mapa final'!$R$49),"")</f>
        <v/>
      </c>
      <c r="M32" s="64" t="str">
        <f>IF(AND('Mapa final'!$AB$50="Media",'Mapa final'!$AD$50="Leve"),CONCATENATE("R7C",'Mapa final'!$R$50),"")</f>
        <v/>
      </c>
      <c r="N32" s="64" t="str">
        <f>IF(AND('Mapa final'!$AB$51="Media",'Mapa final'!$AD$51="Leve"),CONCATENATE("R7C",'Mapa final'!$R$51),"")</f>
        <v/>
      </c>
      <c r="O32" s="65" t="str">
        <f>IF(AND('Mapa final'!$AB$52="Media",'Mapa final'!$AD$52="Leve"),CONCATENATE("R7C",'Mapa final'!$R$52),"")</f>
        <v/>
      </c>
      <c r="P32" s="63" t="str">
        <f>IF(AND('Mapa final'!$AB$47="Media",'Mapa final'!$AD$47="Menor"),CONCATENATE("R7C",'Mapa final'!$R$47),"")</f>
        <v/>
      </c>
      <c r="Q32" s="64" t="str">
        <f>IF(AND('Mapa final'!$AB$48="Media",'Mapa final'!$AD$48="Menor"),CONCATENATE("R7C",'Mapa final'!$R$48),"")</f>
        <v/>
      </c>
      <c r="R32" s="64" t="str">
        <f>IF(AND('Mapa final'!$AB$49="Media",'Mapa final'!$AD$49="Menor"),CONCATENATE("R7C",'Mapa final'!$R$49),"")</f>
        <v/>
      </c>
      <c r="S32" s="64" t="str">
        <f>IF(AND('Mapa final'!$AB$50="Media",'Mapa final'!$AD$50="Menor"),CONCATENATE("R7C",'Mapa final'!$R$50),"")</f>
        <v/>
      </c>
      <c r="T32" s="64" t="str">
        <f>IF(AND('Mapa final'!$AB$51="Media",'Mapa final'!$AD$51="Menor"),CONCATENATE("R7C",'Mapa final'!$R$51),"")</f>
        <v/>
      </c>
      <c r="U32" s="65" t="str">
        <f>IF(AND('Mapa final'!$AB$52="Media",'Mapa final'!$AD$52="Menor"),CONCATENATE("R7C",'Mapa final'!$R$52),"")</f>
        <v/>
      </c>
      <c r="V32" s="63" t="str">
        <f>IF(AND('Mapa final'!$AB$47="Media",'Mapa final'!$AD$47="Moderado"),CONCATENATE("R7C",'Mapa final'!$R$47),"")</f>
        <v/>
      </c>
      <c r="W32" s="64" t="str">
        <f>IF(AND('Mapa final'!$AB$48="Media",'Mapa final'!$AD$48="Moderado"),CONCATENATE("R7C",'Mapa final'!$R$48),"")</f>
        <v/>
      </c>
      <c r="X32" s="64" t="str">
        <f>IF(AND('Mapa final'!$AB$49="Media",'Mapa final'!$AD$49="Moderado"),CONCATENATE("R7C",'Mapa final'!$R$49),"")</f>
        <v/>
      </c>
      <c r="Y32" s="64" t="str">
        <f>IF(AND('Mapa final'!$AB$50="Media",'Mapa final'!$AD$50="Moderado"),CONCATENATE("R7C",'Mapa final'!$R$50),"")</f>
        <v/>
      </c>
      <c r="Z32" s="64" t="str">
        <f>IF(AND('Mapa final'!$AB$51="Media",'Mapa final'!$AD$51="Moderado"),CONCATENATE("R7C",'Mapa final'!$R$51),"")</f>
        <v/>
      </c>
      <c r="AA32" s="65" t="str">
        <f>IF(AND('Mapa final'!$AB$52="Media",'Mapa final'!$AD$52="Moderado"),CONCATENATE("R7C",'Mapa final'!$R$52),"")</f>
        <v/>
      </c>
      <c r="AB32" s="48" t="str">
        <f>IF(AND('Mapa final'!$AB$47="Media",'Mapa final'!$AD$47="Mayor"),CONCATENATE("R7C",'Mapa final'!$R$47),"")</f>
        <v/>
      </c>
      <c r="AC32" s="49" t="str">
        <f>IF(AND('Mapa final'!$AB$48="Media",'Mapa final'!$AD$48="Mayor"),CONCATENATE("R7C",'Mapa final'!$R$48),"")</f>
        <v/>
      </c>
      <c r="AD32" s="49" t="str">
        <f>IF(AND('Mapa final'!$AB$49="Media",'Mapa final'!$AD$49="Mayor"),CONCATENATE("R7C",'Mapa final'!$R$49),"")</f>
        <v/>
      </c>
      <c r="AE32" s="49" t="str">
        <f>IF(AND('Mapa final'!$AB$50="Media",'Mapa final'!$AD$50="Mayor"),CONCATENATE("R7C",'Mapa final'!$R$50),"")</f>
        <v/>
      </c>
      <c r="AF32" s="49" t="str">
        <f>IF(AND('Mapa final'!$AB$51="Media",'Mapa final'!$AD$51="Mayor"),CONCATENATE("R7C",'Mapa final'!$R$51),"")</f>
        <v/>
      </c>
      <c r="AG32" s="50" t="str">
        <f>IF(AND('Mapa final'!$AB$52="Media",'Mapa final'!$AD$52="Mayor"),CONCATENATE("R7C",'Mapa final'!$R$52),"")</f>
        <v/>
      </c>
      <c r="AH32" s="51" t="str">
        <f>IF(AND('Mapa final'!$AB$47="Media",'Mapa final'!$AD$47="Catastrófico"),CONCATENATE("R7C",'Mapa final'!$R$47),"")</f>
        <v/>
      </c>
      <c r="AI32" s="52" t="str">
        <f>IF(AND('Mapa final'!$AB$48="Media",'Mapa final'!$AD$48="Catastrófico"),CONCATENATE("R7C",'Mapa final'!$R$48),"")</f>
        <v/>
      </c>
      <c r="AJ32" s="52" t="str">
        <f>IF(AND('Mapa final'!$AB$49="Media",'Mapa final'!$AD$49="Catastrófico"),CONCATENATE("R7C",'Mapa final'!$R$49),"")</f>
        <v/>
      </c>
      <c r="AK32" s="52" t="str">
        <f>IF(AND('Mapa final'!$AB$50="Media",'Mapa final'!$AD$50="Catastrófico"),CONCATENATE("R7C",'Mapa final'!$R$50),"")</f>
        <v/>
      </c>
      <c r="AL32" s="52" t="str">
        <f>IF(AND('Mapa final'!$AB$51="Media",'Mapa final'!$AD$51="Catastrófico"),CONCATENATE("R7C",'Mapa final'!$R$51),"")</f>
        <v/>
      </c>
      <c r="AM32" s="53" t="str">
        <f>IF(AND('Mapa final'!$AB$52="Media",'Mapa final'!$AD$52="Catastrófico"),CONCATENATE("R7C",'Mapa final'!$R$52),"")</f>
        <v/>
      </c>
      <c r="AN32" s="79"/>
      <c r="AO32" s="438"/>
      <c r="AP32" s="439"/>
      <c r="AQ32" s="439"/>
      <c r="AR32" s="439"/>
      <c r="AS32" s="439"/>
      <c r="AT32" s="440"/>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row>
    <row r="33" spans="1:80" ht="15" customHeight="1" x14ac:dyDescent="0.25">
      <c r="A33" s="79"/>
      <c r="B33" s="310"/>
      <c r="C33" s="310"/>
      <c r="D33" s="311"/>
      <c r="E33" s="409"/>
      <c r="F33" s="408"/>
      <c r="G33" s="408"/>
      <c r="H33" s="408"/>
      <c r="I33" s="424"/>
      <c r="J33" s="63" t="str">
        <f>IF(AND('Mapa final'!$AB$53="Media",'Mapa final'!$AD$53="Leve"),CONCATENATE("R8C",'Mapa final'!$R$53),"")</f>
        <v/>
      </c>
      <c r="K33" s="64" t="str">
        <f>IF(AND('Mapa final'!$AB$54="Media",'Mapa final'!$AD$54="Leve"),CONCATENATE("R8C",'Mapa final'!$R$54),"")</f>
        <v/>
      </c>
      <c r="L33" s="64" t="str">
        <f>IF(AND('Mapa final'!$AB$55="Media",'Mapa final'!$AD$55="Leve"),CONCATENATE("R8C",'Mapa final'!$R$55),"")</f>
        <v/>
      </c>
      <c r="M33" s="64" t="str">
        <f>IF(AND('Mapa final'!$AB$56="Media",'Mapa final'!$AD$56="Leve"),CONCATENATE("R8C",'Mapa final'!$R$56),"")</f>
        <v/>
      </c>
      <c r="N33" s="64" t="str">
        <f>IF(AND('Mapa final'!$AB$57="Media",'Mapa final'!$AD$57="Leve"),CONCATENATE("R8C",'Mapa final'!$R$57),"")</f>
        <v/>
      </c>
      <c r="O33" s="65" t="str">
        <f>IF(AND('Mapa final'!$AB$58="Media",'Mapa final'!$AD$58="Leve"),CONCATENATE("R8C",'Mapa final'!$R$58),"")</f>
        <v/>
      </c>
      <c r="P33" s="63" t="str">
        <f>IF(AND('Mapa final'!$AB$53="Media",'Mapa final'!$AD$53="Menor"),CONCATENATE("R8C",'Mapa final'!$R$53),"")</f>
        <v/>
      </c>
      <c r="Q33" s="64" t="str">
        <f>IF(AND('Mapa final'!$AB$54="Media",'Mapa final'!$AD$54="Menor"),CONCATENATE("R8C",'Mapa final'!$R$54),"")</f>
        <v/>
      </c>
      <c r="R33" s="64" t="str">
        <f>IF(AND('Mapa final'!$AB$55="Media",'Mapa final'!$AD$55="Menor"),CONCATENATE("R8C",'Mapa final'!$R$55),"")</f>
        <v/>
      </c>
      <c r="S33" s="64" t="str">
        <f>IF(AND('Mapa final'!$AB$56="Media",'Mapa final'!$AD$56="Menor"),CONCATENATE("R8C",'Mapa final'!$R$56),"")</f>
        <v/>
      </c>
      <c r="T33" s="64" t="str">
        <f>IF(AND('Mapa final'!$AB$57="Media",'Mapa final'!$AD$57="Menor"),CONCATENATE("R8C",'Mapa final'!$R$57),"")</f>
        <v/>
      </c>
      <c r="U33" s="65" t="str">
        <f>IF(AND('Mapa final'!$AB$58="Media",'Mapa final'!$AD$58="Menor"),CONCATENATE("R8C",'Mapa final'!$R$58),"")</f>
        <v/>
      </c>
      <c r="V33" s="63" t="str">
        <f>IF(AND('Mapa final'!$AB$53="Media",'Mapa final'!$AD$53="Moderado"),CONCATENATE("R8C",'Mapa final'!$R$53),"")</f>
        <v/>
      </c>
      <c r="W33" s="64" t="str">
        <f>IF(AND('Mapa final'!$AB$54="Media",'Mapa final'!$AD$54="Moderado"),CONCATENATE("R8C",'Mapa final'!$R$54),"")</f>
        <v/>
      </c>
      <c r="X33" s="64" t="str">
        <f>IF(AND('Mapa final'!$AB$55="Media",'Mapa final'!$AD$55="Moderado"),CONCATENATE("R8C",'Mapa final'!$R$55),"")</f>
        <v/>
      </c>
      <c r="Y33" s="64" t="str">
        <f>IF(AND('Mapa final'!$AB$56="Media",'Mapa final'!$AD$56="Moderado"),CONCATENATE("R8C",'Mapa final'!$R$56),"")</f>
        <v/>
      </c>
      <c r="Z33" s="64" t="str">
        <f>IF(AND('Mapa final'!$AB$57="Media",'Mapa final'!$AD$57="Moderado"),CONCATENATE("R8C",'Mapa final'!$R$57),"")</f>
        <v/>
      </c>
      <c r="AA33" s="65" t="str">
        <f>IF(AND('Mapa final'!$AB$58="Media",'Mapa final'!$AD$58="Moderado"),CONCATENATE("R8C",'Mapa final'!$R$58),"")</f>
        <v/>
      </c>
      <c r="AB33" s="48" t="str">
        <f>IF(AND('Mapa final'!$AB$53="Media",'Mapa final'!$AD$53="Mayor"),CONCATENATE("R8C",'Mapa final'!$R$53),"")</f>
        <v/>
      </c>
      <c r="AC33" s="49" t="str">
        <f>IF(AND('Mapa final'!$AB$54="Media",'Mapa final'!$AD$54="Mayor"),CONCATENATE("R8C",'Mapa final'!$R$54),"")</f>
        <v/>
      </c>
      <c r="AD33" s="49" t="str">
        <f>IF(AND('Mapa final'!$AB$55="Media",'Mapa final'!$AD$55="Mayor"),CONCATENATE("R8C",'Mapa final'!$R$55),"")</f>
        <v/>
      </c>
      <c r="AE33" s="49" t="str">
        <f>IF(AND('Mapa final'!$AB$56="Media",'Mapa final'!$AD$56="Mayor"),CONCATENATE("R8C",'Mapa final'!$R$56),"")</f>
        <v/>
      </c>
      <c r="AF33" s="49" t="str">
        <f>IF(AND('Mapa final'!$AB$57="Media",'Mapa final'!$AD$57="Mayor"),CONCATENATE("R8C",'Mapa final'!$R$57),"")</f>
        <v/>
      </c>
      <c r="AG33" s="50" t="str">
        <f>IF(AND('Mapa final'!$AB$58="Media",'Mapa final'!$AD$58="Mayor"),CONCATENATE("R8C",'Mapa final'!$R$58),"")</f>
        <v/>
      </c>
      <c r="AH33" s="51" t="str">
        <f>IF(AND('Mapa final'!$AB$53="Media",'Mapa final'!$AD$53="Catastrófico"),CONCATENATE("R8C",'Mapa final'!$R$53),"")</f>
        <v/>
      </c>
      <c r="AI33" s="52" t="str">
        <f>IF(AND('Mapa final'!$AB$54="Media",'Mapa final'!$AD$54="Catastrófico"),CONCATENATE("R8C",'Mapa final'!$R$54),"")</f>
        <v/>
      </c>
      <c r="AJ33" s="52" t="str">
        <f>IF(AND('Mapa final'!$AB$55="Media",'Mapa final'!$AD$55="Catastrófico"),CONCATENATE("R8C",'Mapa final'!$R$55),"")</f>
        <v/>
      </c>
      <c r="AK33" s="52" t="str">
        <f>IF(AND('Mapa final'!$AB$56="Media",'Mapa final'!$AD$56="Catastrófico"),CONCATENATE("R8C",'Mapa final'!$R$56),"")</f>
        <v/>
      </c>
      <c r="AL33" s="52" t="str">
        <f>IF(AND('Mapa final'!$AB$57="Media",'Mapa final'!$AD$57="Catastrófico"),CONCATENATE("R8C",'Mapa final'!$R$57),"")</f>
        <v/>
      </c>
      <c r="AM33" s="53" t="str">
        <f>IF(AND('Mapa final'!$AB$58="Media",'Mapa final'!$AD$58="Catastrófico"),CONCATENATE("R8C",'Mapa final'!$R$58),"")</f>
        <v/>
      </c>
      <c r="AN33" s="79"/>
      <c r="AO33" s="438"/>
      <c r="AP33" s="439"/>
      <c r="AQ33" s="439"/>
      <c r="AR33" s="439"/>
      <c r="AS33" s="439"/>
      <c r="AT33" s="440"/>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row>
    <row r="34" spans="1:80" ht="15" customHeight="1" x14ac:dyDescent="0.25">
      <c r="A34" s="79"/>
      <c r="B34" s="310"/>
      <c r="C34" s="310"/>
      <c r="D34" s="311"/>
      <c r="E34" s="409"/>
      <c r="F34" s="408"/>
      <c r="G34" s="408"/>
      <c r="H34" s="408"/>
      <c r="I34" s="424"/>
      <c r="J34" s="63" t="str">
        <f>IF(AND('Mapa final'!$AB$59="Media",'Mapa final'!$AD$59="Leve"),CONCATENATE("R9C",'Mapa final'!$R$59),"")</f>
        <v/>
      </c>
      <c r="K34" s="64" t="str">
        <f>IF(AND('Mapa final'!$AB$60="Media",'Mapa final'!$AD$60="Leve"),CONCATENATE("R9C",'Mapa final'!$R$60),"")</f>
        <v/>
      </c>
      <c r="L34" s="64" t="str">
        <f>IF(AND('Mapa final'!$AB$61="Media",'Mapa final'!$AD$61="Leve"),CONCATENATE("R9C",'Mapa final'!$R$61),"")</f>
        <v/>
      </c>
      <c r="M34" s="64" t="str">
        <f>IF(AND('Mapa final'!$AB$62="Media",'Mapa final'!$AD$62="Leve"),CONCATENATE("R9C",'Mapa final'!$R$62),"")</f>
        <v/>
      </c>
      <c r="N34" s="64" t="str">
        <f>IF(AND('Mapa final'!$AB$63="Media",'Mapa final'!$AD$63="Leve"),CONCATENATE("R9C",'Mapa final'!$R$63),"")</f>
        <v/>
      </c>
      <c r="O34" s="65" t="str">
        <f>IF(AND('Mapa final'!$AB$64="Media",'Mapa final'!$AD$64="Leve"),CONCATENATE("R9C",'Mapa final'!$R$64),"")</f>
        <v/>
      </c>
      <c r="P34" s="63" t="str">
        <f>IF(AND('Mapa final'!$AB$59="Media",'Mapa final'!$AD$59="Menor"),CONCATENATE("R9C",'Mapa final'!$R$59),"")</f>
        <v/>
      </c>
      <c r="Q34" s="64" t="str">
        <f>IF(AND('Mapa final'!$AB$60="Media",'Mapa final'!$AD$60="Menor"),CONCATENATE("R9C",'Mapa final'!$R$60),"")</f>
        <v/>
      </c>
      <c r="R34" s="64" t="str">
        <f>IF(AND('Mapa final'!$AB$61="Media",'Mapa final'!$AD$61="Menor"),CONCATENATE("R9C",'Mapa final'!$R$61),"")</f>
        <v/>
      </c>
      <c r="S34" s="64" t="str">
        <f>IF(AND('Mapa final'!$AB$62="Media",'Mapa final'!$AD$62="Menor"),CONCATENATE("R9C",'Mapa final'!$R$62),"")</f>
        <v/>
      </c>
      <c r="T34" s="64" t="str">
        <f>IF(AND('Mapa final'!$AB$63="Media",'Mapa final'!$AD$63="Menor"),CONCATENATE("R9C",'Mapa final'!$R$63),"")</f>
        <v/>
      </c>
      <c r="U34" s="65" t="str">
        <f>IF(AND('Mapa final'!$AB$64="Media",'Mapa final'!$AD$64="Menor"),CONCATENATE("R9C",'Mapa final'!$R$64),"")</f>
        <v/>
      </c>
      <c r="V34" s="63" t="str">
        <f>IF(AND('Mapa final'!$AB$59="Media",'Mapa final'!$AD$59="Moderado"),CONCATENATE("R9C",'Mapa final'!$R$59),"")</f>
        <v/>
      </c>
      <c r="W34" s="64" t="str">
        <f>IF(AND('Mapa final'!$AB$60="Media",'Mapa final'!$AD$60="Moderado"),CONCATENATE("R9C",'Mapa final'!$R$60),"")</f>
        <v/>
      </c>
      <c r="X34" s="64" t="str">
        <f>IF(AND('Mapa final'!$AB$61="Media",'Mapa final'!$AD$61="Moderado"),CONCATENATE("R9C",'Mapa final'!$R$61),"")</f>
        <v/>
      </c>
      <c r="Y34" s="64" t="str">
        <f>IF(AND('Mapa final'!$AB$62="Media",'Mapa final'!$AD$62="Moderado"),CONCATENATE("R9C",'Mapa final'!$R$62),"")</f>
        <v/>
      </c>
      <c r="Z34" s="64" t="str">
        <f>IF(AND('Mapa final'!$AB$63="Media",'Mapa final'!$AD$63="Moderado"),CONCATENATE("R9C",'Mapa final'!$R$63),"")</f>
        <v/>
      </c>
      <c r="AA34" s="65" t="str">
        <f>IF(AND('Mapa final'!$AB$64="Media",'Mapa final'!$AD$64="Moderado"),CONCATENATE("R9C",'Mapa final'!$R$64),"")</f>
        <v/>
      </c>
      <c r="AB34" s="48" t="str">
        <f>IF(AND('Mapa final'!$AB$59="Media",'Mapa final'!$AD$59="Mayor"),CONCATENATE("R9C",'Mapa final'!$R$59),"")</f>
        <v/>
      </c>
      <c r="AC34" s="49" t="str">
        <f>IF(AND('Mapa final'!$AB$60="Media",'Mapa final'!$AD$60="Mayor"),CONCATENATE("R9C",'Mapa final'!$R$60),"")</f>
        <v/>
      </c>
      <c r="AD34" s="49" t="str">
        <f>IF(AND('Mapa final'!$AB$61="Media",'Mapa final'!$AD$61="Mayor"),CONCATENATE("R9C",'Mapa final'!$R$61),"")</f>
        <v/>
      </c>
      <c r="AE34" s="49" t="str">
        <f>IF(AND('Mapa final'!$AB$62="Media",'Mapa final'!$AD$62="Mayor"),CONCATENATE("R9C",'Mapa final'!$R$62),"")</f>
        <v/>
      </c>
      <c r="AF34" s="49" t="str">
        <f>IF(AND('Mapa final'!$AB$63="Media",'Mapa final'!$AD$63="Mayor"),CONCATENATE("R9C",'Mapa final'!$R$63),"")</f>
        <v/>
      </c>
      <c r="AG34" s="50" t="str">
        <f>IF(AND('Mapa final'!$AB$64="Media",'Mapa final'!$AD$64="Mayor"),CONCATENATE("R9C",'Mapa final'!$R$64),"")</f>
        <v/>
      </c>
      <c r="AH34" s="51" t="str">
        <f>IF(AND('Mapa final'!$AB$59="Media",'Mapa final'!$AD$59="Catastrófico"),CONCATENATE("R9C",'Mapa final'!$R$59),"")</f>
        <v/>
      </c>
      <c r="AI34" s="52" t="str">
        <f>IF(AND('Mapa final'!$AB$60="Media",'Mapa final'!$AD$60="Catastrófico"),CONCATENATE("R9C",'Mapa final'!$R$60),"")</f>
        <v/>
      </c>
      <c r="AJ34" s="52" t="str">
        <f>IF(AND('Mapa final'!$AB$61="Media",'Mapa final'!$AD$61="Catastrófico"),CONCATENATE("R9C",'Mapa final'!$R$61),"")</f>
        <v/>
      </c>
      <c r="AK34" s="52" t="str">
        <f>IF(AND('Mapa final'!$AB$62="Media",'Mapa final'!$AD$62="Catastrófico"),CONCATENATE("R9C",'Mapa final'!$R$62),"")</f>
        <v/>
      </c>
      <c r="AL34" s="52" t="str">
        <f>IF(AND('Mapa final'!$AB$63="Media",'Mapa final'!$AD$63="Catastrófico"),CONCATENATE("R9C",'Mapa final'!$R$63),"")</f>
        <v/>
      </c>
      <c r="AM34" s="53" t="str">
        <f>IF(AND('Mapa final'!$AB$64="Media",'Mapa final'!$AD$64="Catastrófico"),CONCATENATE("R9C",'Mapa final'!$R$64),"")</f>
        <v/>
      </c>
      <c r="AN34" s="79"/>
      <c r="AO34" s="438"/>
      <c r="AP34" s="439"/>
      <c r="AQ34" s="439"/>
      <c r="AR34" s="439"/>
      <c r="AS34" s="439"/>
      <c r="AT34" s="440"/>
      <c r="AU34" s="79"/>
      <c r="AV34" s="79"/>
      <c r="AW34" s="79"/>
      <c r="AX34" s="79"/>
      <c r="AY34" s="79"/>
      <c r="AZ34" s="79"/>
      <c r="BA34" s="79"/>
      <c r="BB34" s="79"/>
      <c r="BC34" s="79"/>
      <c r="BD34" s="79"/>
      <c r="BE34" s="79"/>
      <c r="BF34" s="79"/>
      <c r="BG34" s="79"/>
      <c r="BH34" s="79"/>
      <c r="BI34" s="79"/>
      <c r="BJ34" s="79"/>
      <c r="BK34" s="79"/>
      <c r="BL34" s="79"/>
      <c r="BM34" s="79"/>
      <c r="BN34" s="79"/>
      <c r="BO34" s="79"/>
      <c r="BP34" s="79"/>
      <c r="BQ34" s="79"/>
      <c r="BR34" s="79"/>
      <c r="BS34" s="79"/>
      <c r="BT34" s="79"/>
      <c r="BU34" s="79"/>
      <c r="BV34" s="79"/>
      <c r="BW34" s="79"/>
      <c r="BX34" s="79"/>
    </row>
    <row r="35" spans="1:80" ht="15.75" customHeight="1" thickBot="1" x14ac:dyDescent="0.3">
      <c r="A35" s="79"/>
      <c r="B35" s="310"/>
      <c r="C35" s="310"/>
      <c r="D35" s="311"/>
      <c r="E35" s="410"/>
      <c r="F35" s="411"/>
      <c r="G35" s="411"/>
      <c r="H35" s="411"/>
      <c r="I35" s="425"/>
      <c r="J35" s="63" t="str">
        <f>IF(AND('Mapa final'!$AB$65="Media",'Mapa final'!$AD$65="Leve"),CONCATENATE("R10C",'Mapa final'!$R$65),"")</f>
        <v/>
      </c>
      <c r="K35" s="64" t="str">
        <f>IF(AND('Mapa final'!$AB$66="Media",'Mapa final'!$AD$66="Leve"),CONCATENATE("R10C",'Mapa final'!$R$66),"")</f>
        <v/>
      </c>
      <c r="L35" s="64" t="str">
        <f>IF(AND('Mapa final'!$AB$67="Media",'Mapa final'!$AD$67="Leve"),CONCATENATE("R10C",'Mapa final'!$R$67),"")</f>
        <v/>
      </c>
      <c r="M35" s="64" t="str">
        <f>IF(AND('Mapa final'!$AB$68="Media",'Mapa final'!$AD$68="Leve"),CONCATENATE("R10C",'Mapa final'!$R$68),"")</f>
        <v/>
      </c>
      <c r="N35" s="64" t="str">
        <f>IF(AND('Mapa final'!$AB$69="Media",'Mapa final'!$AD$69="Leve"),CONCATENATE("R10C",'Mapa final'!$R$69),"")</f>
        <v/>
      </c>
      <c r="O35" s="65" t="str">
        <f>IF(AND('Mapa final'!$AB$70="Media",'Mapa final'!$AD$70="Leve"),CONCATENATE("R10C",'Mapa final'!$R$70),"")</f>
        <v/>
      </c>
      <c r="P35" s="63" t="str">
        <f>IF(AND('Mapa final'!$AB$65="Media",'Mapa final'!$AD$65="Menor"),CONCATENATE("R10C",'Mapa final'!$R$65),"")</f>
        <v/>
      </c>
      <c r="Q35" s="64" t="str">
        <f>IF(AND('Mapa final'!$AB$66="Media",'Mapa final'!$AD$66="Menor"),CONCATENATE("R10C",'Mapa final'!$R$66),"")</f>
        <v/>
      </c>
      <c r="R35" s="64" t="str">
        <f>IF(AND('Mapa final'!$AB$67="Media",'Mapa final'!$AD$67="Menor"),CONCATENATE("R10C",'Mapa final'!$R$67),"")</f>
        <v/>
      </c>
      <c r="S35" s="64" t="str">
        <f>IF(AND('Mapa final'!$AB$68="Media",'Mapa final'!$AD$68="Menor"),CONCATENATE("R10C",'Mapa final'!$R$68),"")</f>
        <v/>
      </c>
      <c r="T35" s="64" t="str">
        <f>IF(AND('Mapa final'!$AB$69="Media",'Mapa final'!$AD$69="Menor"),CONCATENATE("R10C",'Mapa final'!$R$69),"")</f>
        <v/>
      </c>
      <c r="U35" s="65" t="str">
        <f>IF(AND('Mapa final'!$AB$70="Media",'Mapa final'!$AD$70="Menor"),CONCATENATE("R10C",'Mapa final'!$R$70),"")</f>
        <v/>
      </c>
      <c r="V35" s="63" t="str">
        <f>IF(AND('Mapa final'!$AB$65="Media",'Mapa final'!$AD$65="Moderado"),CONCATENATE("R10C",'Mapa final'!$R$65),"")</f>
        <v/>
      </c>
      <c r="W35" s="64" t="str">
        <f>IF(AND('Mapa final'!$AB$66="Media",'Mapa final'!$AD$66="Moderado"),CONCATENATE("R10C",'Mapa final'!$R$66),"")</f>
        <v/>
      </c>
      <c r="X35" s="64" t="str">
        <f>IF(AND('Mapa final'!$AB$67="Media",'Mapa final'!$AD$67="Moderado"),CONCATENATE("R10C",'Mapa final'!$R$67),"")</f>
        <v/>
      </c>
      <c r="Y35" s="64" t="str">
        <f>IF(AND('Mapa final'!$AB$68="Media",'Mapa final'!$AD$68="Moderado"),CONCATENATE("R10C",'Mapa final'!$R$68),"")</f>
        <v/>
      </c>
      <c r="Z35" s="64" t="str">
        <f>IF(AND('Mapa final'!$AB$69="Media",'Mapa final'!$AD$69="Moderado"),CONCATENATE("R10C",'Mapa final'!$R$69),"")</f>
        <v/>
      </c>
      <c r="AA35" s="65" t="str">
        <f>IF(AND('Mapa final'!$AB$70="Media",'Mapa final'!$AD$70="Moderado"),CONCATENATE("R10C",'Mapa final'!$R$70),"")</f>
        <v/>
      </c>
      <c r="AB35" s="54" t="str">
        <f>IF(AND('Mapa final'!$AB$65="Media",'Mapa final'!$AD$65="Mayor"),CONCATENATE("R10C",'Mapa final'!$R$65),"")</f>
        <v/>
      </c>
      <c r="AC35" s="55" t="str">
        <f>IF(AND('Mapa final'!$AB$66="Media",'Mapa final'!$AD$66="Mayor"),CONCATENATE("R10C",'Mapa final'!$R$66),"")</f>
        <v/>
      </c>
      <c r="AD35" s="55" t="str">
        <f>IF(AND('Mapa final'!$AB$67="Media",'Mapa final'!$AD$67="Mayor"),CONCATENATE("R10C",'Mapa final'!$R$67),"")</f>
        <v/>
      </c>
      <c r="AE35" s="55" t="str">
        <f>IF(AND('Mapa final'!$AB$68="Media",'Mapa final'!$AD$68="Mayor"),CONCATENATE("R10C",'Mapa final'!$R$68),"")</f>
        <v/>
      </c>
      <c r="AF35" s="55" t="str">
        <f>IF(AND('Mapa final'!$AB$69="Media",'Mapa final'!$AD$69="Mayor"),CONCATENATE("R10C",'Mapa final'!$R$69),"")</f>
        <v/>
      </c>
      <c r="AG35" s="56" t="str">
        <f>IF(AND('Mapa final'!$AB$70="Media",'Mapa final'!$AD$70="Mayor"),CONCATENATE("R10C",'Mapa final'!$R$70),"")</f>
        <v/>
      </c>
      <c r="AH35" s="57" t="str">
        <f>IF(AND('Mapa final'!$AB$65="Media",'Mapa final'!$AD$65="Catastrófico"),CONCATENATE("R10C",'Mapa final'!$R$65),"")</f>
        <v/>
      </c>
      <c r="AI35" s="58" t="str">
        <f>IF(AND('Mapa final'!$AB$66="Media",'Mapa final'!$AD$66="Catastrófico"),CONCATENATE("R10C",'Mapa final'!$R$66),"")</f>
        <v/>
      </c>
      <c r="AJ35" s="58" t="str">
        <f>IF(AND('Mapa final'!$AB$67="Media",'Mapa final'!$AD$67="Catastrófico"),CONCATENATE("R10C",'Mapa final'!$R$67),"")</f>
        <v/>
      </c>
      <c r="AK35" s="58" t="str">
        <f>IF(AND('Mapa final'!$AB$68="Media",'Mapa final'!$AD$68="Catastrófico"),CONCATENATE("R10C",'Mapa final'!$R$68),"")</f>
        <v/>
      </c>
      <c r="AL35" s="58" t="str">
        <f>IF(AND('Mapa final'!$AB$69="Media",'Mapa final'!$AD$69="Catastrófico"),CONCATENATE("R10C",'Mapa final'!$R$69),"")</f>
        <v/>
      </c>
      <c r="AM35" s="59" t="str">
        <f>IF(AND('Mapa final'!$AB$70="Media",'Mapa final'!$AD$70="Catastrófico"),CONCATENATE("R10C",'Mapa final'!$R$70),"")</f>
        <v/>
      </c>
      <c r="AN35" s="79"/>
      <c r="AO35" s="441"/>
      <c r="AP35" s="442"/>
      <c r="AQ35" s="442"/>
      <c r="AR35" s="442"/>
      <c r="AS35" s="442"/>
      <c r="AT35" s="443"/>
      <c r="AU35" s="79"/>
      <c r="AV35" s="79"/>
      <c r="AW35" s="79"/>
      <c r="AX35" s="79"/>
      <c r="AY35" s="79"/>
      <c r="AZ35" s="79"/>
      <c r="BA35" s="79"/>
      <c r="BB35" s="79"/>
      <c r="BC35" s="79"/>
      <c r="BD35" s="79"/>
      <c r="BE35" s="79"/>
      <c r="BF35" s="79"/>
      <c r="BG35" s="79"/>
      <c r="BH35" s="79"/>
      <c r="BI35" s="79"/>
      <c r="BJ35" s="79"/>
      <c r="BK35" s="79"/>
      <c r="BL35" s="79"/>
      <c r="BM35" s="79"/>
      <c r="BN35" s="79"/>
      <c r="BO35" s="79"/>
      <c r="BP35" s="79"/>
      <c r="BQ35" s="79"/>
      <c r="BR35" s="79"/>
      <c r="BS35" s="79"/>
      <c r="BT35" s="79"/>
      <c r="BU35" s="79"/>
      <c r="BV35" s="79"/>
      <c r="BW35" s="79"/>
      <c r="BX35" s="79"/>
    </row>
    <row r="36" spans="1:80" ht="15" customHeight="1" x14ac:dyDescent="0.25">
      <c r="A36" s="79"/>
      <c r="B36" s="310"/>
      <c r="C36" s="310"/>
      <c r="D36" s="311"/>
      <c r="E36" s="405" t="s">
        <v>106</v>
      </c>
      <c r="F36" s="406"/>
      <c r="G36" s="406"/>
      <c r="H36" s="406"/>
      <c r="I36" s="406"/>
      <c r="J36" s="69" t="str">
        <f>IF(AND('Mapa final'!$AB$11="Baja",'Mapa final'!$AD$11="Leve"),CONCATENATE("R1C",'Mapa final'!$R$11),"")</f>
        <v/>
      </c>
      <c r="K36" s="70" t="str">
        <f>IF(AND('Mapa final'!$AB$12="Baja",'Mapa final'!$AD$12="Leve"),CONCATENATE("R1C",'Mapa final'!$R$12),"")</f>
        <v/>
      </c>
      <c r="L36" s="70" t="str">
        <f>IF(AND('Mapa final'!$AB$13="Baja",'Mapa final'!$AD$13="Leve"),CONCATENATE("R1C",'Mapa final'!$R$13),"")</f>
        <v/>
      </c>
      <c r="M36" s="70" t="str">
        <f>IF(AND('Mapa final'!$AB$14="Baja",'Mapa final'!$AD$14="Leve"),CONCATENATE("R1C",'Mapa final'!$R$14),"")</f>
        <v/>
      </c>
      <c r="N36" s="70" t="str">
        <f>IF(AND('Mapa final'!$AB$15="Baja",'Mapa final'!$AD$15="Leve"),CONCATENATE("R1C",'Mapa final'!$R$15),"")</f>
        <v/>
      </c>
      <c r="O36" s="71" t="str">
        <f>IF(AND('Mapa final'!$AB$16="Baja",'Mapa final'!$AD$16="Leve"),CONCATENATE("R1C",'Mapa final'!$R$16),"")</f>
        <v/>
      </c>
      <c r="P36" s="60" t="str">
        <f>IF(AND('Mapa final'!$AB$11="Baja",'Mapa final'!$AD$11="Menor"),CONCATENATE("R1C",'Mapa final'!$R$11),"")</f>
        <v/>
      </c>
      <c r="Q36" s="61" t="str">
        <f>IF(AND('Mapa final'!$AB$12="Baja",'Mapa final'!$AD$12="Menor"),CONCATENATE("R1C",'Mapa final'!$R$12),"")</f>
        <v/>
      </c>
      <c r="R36" s="61" t="str">
        <f>IF(AND('Mapa final'!$AB$13="Baja",'Mapa final'!$AD$13="Menor"),CONCATENATE("R1C",'Mapa final'!$R$13),"")</f>
        <v/>
      </c>
      <c r="S36" s="61" t="str">
        <f>IF(AND('Mapa final'!$AB$14="Baja",'Mapa final'!$AD$14="Menor"),CONCATENATE("R1C",'Mapa final'!$R$14),"")</f>
        <v/>
      </c>
      <c r="T36" s="61" t="str">
        <f>IF(AND('Mapa final'!$AB$15="Baja",'Mapa final'!$AD$15="Menor"),CONCATENATE("R1C",'Mapa final'!$R$15),"")</f>
        <v/>
      </c>
      <c r="U36" s="62" t="str">
        <f>IF(AND('Mapa final'!$AB$16="Baja",'Mapa final'!$AD$16="Menor"),CONCATENATE("R1C",'Mapa final'!$R$16),"")</f>
        <v/>
      </c>
      <c r="V36" s="60" t="str">
        <f>IF(AND('Mapa final'!$AB$11="Baja",'Mapa final'!$AD$11="Moderado"),CONCATENATE("R1C",'Mapa final'!$R$11),"")</f>
        <v/>
      </c>
      <c r="W36" s="61" t="str">
        <f>IF(AND('Mapa final'!$AB$12="Baja",'Mapa final'!$AD$12="Moderado"),CONCATENATE("R1C",'Mapa final'!$R$12),"")</f>
        <v/>
      </c>
      <c r="X36" s="61" t="str">
        <f>IF(AND('Mapa final'!$AB$13="Baja",'Mapa final'!$AD$13="Moderado"),CONCATENATE("R1C",'Mapa final'!$R$13),"")</f>
        <v/>
      </c>
      <c r="Y36" s="61" t="str">
        <f>IF(AND('Mapa final'!$AB$14="Baja",'Mapa final'!$AD$14="Moderado"),CONCATENATE("R1C",'Mapa final'!$R$14),"")</f>
        <v/>
      </c>
      <c r="Z36" s="61" t="str">
        <f>IF(AND('Mapa final'!$AB$15="Baja",'Mapa final'!$AD$15="Moderado"),CONCATENATE("R1C",'Mapa final'!$R$15),"")</f>
        <v/>
      </c>
      <c r="AA36" s="62" t="str">
        <f>IF(AND('Mapa final'!$AB$16="Baja",'Mapa final'!$AD$16="Moderado"),CONCATENATE("R1C",'Mapa final'!$R$16),"")</f>
        <v/>
      </c>
      <c r="AB36" s="42" t="str">
        <f>IF(AND('Mapa final'!$AB$11="Baja",'Mapa final'!$AD$11="Mayor"),CONCATENATE("R1C",'Mapa final'!$R$11),"")</f>
        <v/>
      </c>
      <c r="AC36" s="43" t="str">
        <f>IF(AND('Mapa final'!$AB$12="Baja",'Mapa final'!$AD$12="Mayor"),CONCATENATE("R1C",'Mapa final'!$R$12),"")</f>
        <v/>
      </c>
      <c r="AD36" s="43" t="str">
        <f>IF(AND('Mapa final'!$AB$13="Baja",'Mapa final'!$AD$13="Mayor"),CONCATENATE("R1C",'Mapa final'!$R$13),"")</f>
        <v/>
      </c>
      <c r="AE36" s="43" t="str">
        <f>IF(AND('Mapa final'!$AB$14="Baja",'Mapa final'!$AD$14="Mayor"),CONCATENATE("R1C",'Mapa final'!$R$14),"")</f>
        <v/>
      </c>
      <c r="AF36" s="43" t="str">
        <f>IF(AND('Mapa final'!$AB$15="Baja",'Mapa final'!$AD$15="Mayor"),CONCATENATE("R1C",'Mapa final'!$R$15),"")</f>
        <v/>
      </c>
      <c r="AG36" s="44" t="str">
        <f>IF(AND('Mapa final'!$AB$16="Baja",'Mapa final'!$AD$16="Mayor"),CONCATENATE("R1C",'Mapa final'!$R$16),"")</f>
        <v/>
      </c>
      <c r="AH36" s="45" t="str">
        <f>IF(AND('Mapa final'!$AB$11="Baja",'Mapa final'!$AD$11="Catastrófico"),CONCATENATE("R1C",'Mapa final'!$R$11),"")</f>
        <v/>
      </c>
      <c r="AI36" s="46" t="str">
        <f>IF(AND('Mapa final'!$AB$12="Baja",'Mapa final'!$AD$12="Catastrófico"),CONCATENATE("R1C",'Mapa final'!$R$12),"")</f>
        <v/>
      </c>
      <c r="AJ36" s="46" t="str">
        <f>IF(AND('Mapa final'!$AB$13="Baja",'Mapa final'!$AD$13="Catastrófico"),CONCATENATE("R1C",'Mapa final'!$R$13),"")</f>
        <v/>
      </c>
      <c r="AK36" s="46" t="str">
        <f>IF(AND('Mapa final'!$AB$14="Baja",'Mapa final'!$AD$14="Catastrófico"),CONCATENATE("R1C",'Mapa final'!$R$14),"")</f>
        <v/>
      </c>
      <c r="AL36" s="46" t="str">
        <f>IF(AND('Mapa final'!$AB$15="Baja",'Mapa final'!$AD$15="Catastrófico"),CONCATENATE("R1C",'Mapa final'!$R$15),"")</f>
        <v/>
      </c>
      <c r="AM36" s="47" t="str">
        <f>IF(AND('Mapa final'!$AB$16="Baja",'Mapa final'!$AD$16="Catastrófico"),CONCATENATE("R1C",'Mapa final'!$R$16),"")</f>
        <v/>
      </c>
      <c r="AN36" s="79"/>
      <c r="AO36" s="426" t="s">
        <v>79</v>
      </c>
      <c r="AP36" s="427"/>
      <c r="AQ36" s="427"/>
      <c r="AR36" s="427"/>
      <c r="AS36" s="427"/>
      <c r="AT36" s="428"/>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79"/>
    </row>
    <row r="37" spans="1:80" ht="15" customHeight="1" x14ac:dyDescent="0.25">
      <c r="A37" s="79"/>
      <c r="B37" s="310"/>
      <c r="C37" s="310"/>
      <c r="D37" s="311"/>
      <c r="E37" s="407"/>
      <c r="F37" s="408"/>
      <c r="G37" s="408"/>
      <c r="H37" s="408"/>
      <c r="I37" s="408"/>
      <c r="J37" s="72" t="str">
        <f>IF(AND('Mapa final'!$AB$17="Baja",'Mapa final'!$AD$17="Leve"),CONCATENATE("R2C",'Mapa final'!$R$17),"")</f>
        <v/>
      </c>
      <c r="K37" s="73" t="str">
        <f>IF(AND('Mapa final'!$AB$18="Baja",'Mapa final'!$AD$18="Leve"),CONCATENATE("R2C",'Mapa final'!$R$18),"")</f>
        <v/>
      </c>
      <c r="L37" s="73" t="str">
        <f>IF(AND('Mapa final'!$AB$19="Baja",'Mapa final'!$AD$19="Leve"),CONCATENATE("R2C",'Mapa final'!$R$19),"")</f>
        <v/>
      </c>
      <c r="M37" s="73" t="str">
        <f>IF(AND('Mapa final'!$AB$20="Baja",'Mapa final'!$AD$20="Leve"),CONCATENATE("R2C",'Mapa final'!$R$20),"")</f>
        <v/>
      </c>
      <c r="N37" s="73" t="str">
        <f>IF(AND('Mapa final'!$AB$21="Baja",'Mapa final'!$AD$21="Leve"),CONCATENATE("R2C",'Mapa final'!$R$21),"")</f>
        <v/>
      </c>
      <c r="O37" s="74" t="str">
        <f>IF(AND('Mapa final'!$AB$22="Baja",'Mapa final'!$AD$22="Leve"),CONCATENATE("R2C",'Mapa final'!$R$22),"")</f>
        <v/>
      </c>
      <c r="P37" s="63" t="str">
        <f>IF(AND('Mapa final'!$AB$17="Baja",'Mapa final'!$AD$17="Menor"),CONCATENATE("R2C",'Mapa final'!$R$17),"")</f>
        <v/>
      </c>
      <c r="Q37" s="64" t="str">
        <f>IF(AND('Mapa final'!$AB$18="Baja",'Mapa final'!$AD$18="Menor"),CONCATENATE("R2C",'Mapa final'!$R$18),"")</f>
        <v/>
      </c>
      <c r="R37" s="64" t="str">
        <f>IF(AND('Mapa final'!$AB$19="Baja",'Mapa final'!$AD$19="Menor"),CONCATENATE("R2C",'Mapa final'!$R$19),"")</f>
        <v/>
      </c>
      <c r="S37" s="64" t="str">
        <f>IF(AND('Mapa final'!$AB$20="Baja",'Mapa final'!$AD$20="Menor"),CONCATENATE("R2C",'Mapa final'!$R$20),"")</f>
        <v/>
      </c>
      <c r="T37" s="64" t="str">
        <f>IF(AND('Mapa final'!$AB$21="Baja",'Mapa final'!$AD$21="Menor"),CONCATENATE("R2C",'Mapa final'!$R$21),"")</f>
        <v/>
      </c>
      <c r="U37" s="65" t="str">
        <f>IF(AND('Mapa final'!$AB$22="Baja",'Mapa final'!$AD$22="Menor"),CONCATENATE("R2C",'Mapa final'!$R$22),"")</f>
        <v/>
      </c>
      <c r="V37" s="63" t="str">
        <f>IF(AND('Mapa final'!$AB$17="Baja",'Mapa final'!$AD$17="Moderado"),CONCATENATE("R2C",'Mapa final'!$R$17),"")</f>
        <v>R2C1</v>
      </c>
      <c r="W37" s="64" t="str">
        <f>IF(AND('Mapa final'!$AB$18="Baja",'Mapa final'!$AD$18="Moderado"),CONCATENATE("R2C",'Mapa final'!$R$18),"")</f>
        <v/>
      </c>
      <c r="X37" s="64" t="str">
        <f>IF(AND('Mapa final'!$AB$19="Baja",'Mapa final'!$AD$19="Moderado"),CONCATENATE("R2C",'Mapa final'!$R$19),"")</f>
        <v/>
      </c>
      <c r="Y37" s="64" t="str">
        <f>IF(AND('Mapa final'!$AB$20="Baja",'Mapa final'!$AD$20="Moderado"),CONCATENATE("R2C",'Mapa final'!$R$20),"")</f>
        <v/>
      </c>
      <c r="Z37" s="64" t="str">
        <f>IF(AND('Mapa final'!$AB$21="Baja",'Mapa final'!$AD$21="Moderado"),CONCATENATE("R2C",'Mapa final'!$R$21),"")</f>
        <v/>
      </c>
      <c r="AA37" s="65" t="str">
        <f>IF(AND('Mapa final'!$AB$22="Baja",'Mapa final'!$AD$22="Moderado"),CONCATENATE("R2C",'Mapa final'!$R$22),"")</f>
        <v/>
      </c>
      <c r="AB37" s="48" t="str">
        <f>IF(AND('Mapa final'!$AB$17="Baja",'Mapa final'!$AD$17="Mayor"),CONCATENATE("R2C",'Mapa final'!$R$17),"")</f>
        <v/>
      </c>
      <c r="AC37" s="49" t="str">
        <f>IF(AND('Mapa final'!$AB$18="Baja",'Mapa final'!$AD$18="Mayor"),CONCATENATE("R2C",'Mapa final'!$R$18),"")</f>
        <v/>
      </c>
      <c r="AD37" s="49" t="str">
        <f>IF(AND('Mapa final'!$AB$19="Baja",'Mapa final'!$AD$19="Mayor"),CONCATENATE("R2C",'Mapa final'!$R$19),"")</f>
        <v/>
      </c>
      <c r="AE37" s="49" t="str">
        <f>IF(AND('Mapa final'!$AB$20="Baja",'Mapa final'!$AD$20="Mayor"),CONCATENATE("R2C",'Mapa final'!$R$20),"")</f>
        <v/>
      </c>
      <c r="AF37" s="49" t="str">
        <f>IF(AND('Mapa final'!$AB$21="Baja",'Mapa final'!$AD$21="Mayor"),CONCATENATE("R2C",'Mapa final'!$R$21),"")</f>
        <v/>
      </c>
      <c r="AG37" s="50" t="str">
        <f>IF(AND('Mapa final'!$AB$22="Baja",'Mapa final'!$AD$22="Mayor"),CONCATENATE("R2C",'Mapa final'!$R$22),"")</f>
        <v/>
      </c>
      <c r="AH37" s="51" t="str">
        <f>IF(AND('Mapa final'!$AB$17="Baja",'Mapa final'!$AD$17="Catastrófico"),CONCATENATE("R2C",'Mapa final'!$R$17),"")</f>
        <v/>
      </c>
      <c r="AI37" s="52" t="str">
        <f>IF(AND('Mapa final'!$AB$18="Baja",'Mapa final'!$AD$18="Catastrófico"),CONCATENATE("R2C",'Mapa final'!$R$18),"")</f>
        <v/>
      </c>
      <c r="AJ37" s="52" t="str">
        <f>IF(AND('Mapa final'!$AB$19="Baja",'Mapa final'!$AD$19="Catastrófico"),CONCATENATE("R2C",'Mapa final'!$R$19),"")</f>
        <v/>
      </c>
      <c r="AK37" s="52" t="str">
        <f>IF(AND('Mapa final'!$AB$20="Baja",'Mapa final'!$AD$20="Catastrófico"),CONCATENATE("R2C",'Mapa final'!$R$20),"")</f>
        <v/>
      </c>
      <c r="AL37" s="52" t="str">
        <f>IF(AND('Mapa final'!$AB$21="Baja",'Mapa final'!$AD$21="Catastrófico"),CONCATENATE("R2C",'Mapa final'!$R$21),"")</f>
        <v/>
      </c>
      <c r="AM37" s="53" t="str">
        <f>IF(AND('Mapa final'!$AB$22="Baja",'Mapa final'!$AD$22="Catastrófico"),CONCATENATE("R2C",'Mapa final'!$R$22),"")</f>
        <v/>
      </c>
      <c r="AN37" s="79"/>
      <c r="AO37" s="429"/>
      <c r="AP37" s="430"/>
      <c r="AQ37" s="430"/>
      <c r="AR37" s="430"/>
      <c r="AS37" s="430"/>
      <c r="AT37" s="431"/>
      <c r="AU37" s="79"/>
      <c r="AV37" s="79"/>
      <c r="AW37" s="79"/>
      <c r="AX37" s="79"/>
      <c r="AY37" s="79"/>
      <c r="AZ37" s="79"/>
      <c r="BA37" s="79"/>
      <c r="BB37" s="79"/>
      <c r="BC37" s="79"/>
      <c r="BD37" s="79"/>
      <c r="BE37" s="79"/>
      <c r="BF37" s="79"/>
      <c r="BG37" s="79"/>
      <c r="BH37" s="79"/>
      <c r="BI37" s="79"/>
      <c r="BJ37" s="79"/>
      <c r="BK37" s="79"/>
      <c r="BL37" s="79"/>
      <c r="BM37" s="79"/>
      <c r="BN37" s="79"/>
      <c r="BO37" s="79"/>
      <c r="BP37" s="79"/>
      <c r="BQ37" s="79"/>
      <c r="BR37" s="79"/>
      <c r="BS37" s="79"/>
      <c r="BT37" s="79"/>
      <c r="BU37" s="79"/>
      <c r="BV37" s="79"/>
      <c r="BW37" s="79"/>
      <c r="BX37" s="79"/>
    </row>
    <row r="38" spans="1:80" ht="15" customHeight="1" x14ac:dyDescent="0.25">
      <c r="A38" s="79"/>
      <c r="B38" s="310"/>
      <c r="C38" s="310"/>
      <c r="D38" s="311"/>
      <c r="E38" s="409"/>
      <c r="F38" s="408"/>
      <c r="G38" s="408"/>
      <c r="H38" s="408"/>
      <c r="I38" s="408"/>
      <c r="J38" s="72" t="str">
        <f>IF(AND('Mapa final'!$AB$23="Baja",'Mapa final'!$AD$23="Leve"),CONCATENATE("R3C",'Mapa final'!$R$23),"")</f>
        <v/>
      </c>
      <c r="K38" s="73" t="str">
        <f>IF(AND('Mapa final'!$AB$24="Baja",'Mapa final'!$AD$24="Leve"),CONCATENATE("R3C",'Mapa final'!$R$24),"")</f>
        <v/>
      </c>
      <c r="L38" s="73" t="str">
        <f>IF(AND('Mapa final'!$AB$25="Baja",'Mapa final'!$AD$25="Leve"),CONCATENATE("R3C",'Mapa final'!$R$25),"")</f>
        <v/>
      </c>
      <c r="M38" s="73" t="str">
        <f>IF(AND('Mapa final'!$AB$26="Baja",'Mapa final'!$AD$26="Leve"),CONCATENATE("R3C",'Mapa final'!$R$26),"")</f>
        <v/>
      </c>
      <c r="N38" s="73" t="str">
        <f>IF(AND('Mapa final'!$AB$27="Baja",'Mapa final'!$AD$27="Leve"),CONCATENATE("R3C",'Mapa final'!$R$27),"")</f>
        <v/>
      </c>
      <c r="O38" s="74" t="str">
        <f>IF(AND('Mapa final'!$AB$28="Baja",'Mapa final'!$AD$28="Leve"),CONCATENATE("R3C",'Mapa final'!$R$28),"")</f>
        <v/>
      </c>
      <c r="P38" s="63" t="str">
        <f>IF(AND('Mapa final'!$AB$23="Baja",'Mapa final'!$AD$23="Menor"),CONCATENATE("R3C",'Mapa final'!$R$23),"")</f>
        <v/>
      </c>
      <c r="Q38" s="64" t="str">
        <f>IF(AND('Mapa final'!$AB$24="Baja",'Mapa final'!$AD$24="Menor"),CONCATENATE("R3C",'Mapa final'!$R$24),"")</f>
        <v/>
      </c>
      <c r="R38" s="64" t="str">
        <f>IF(AND('Mapa final'!$AB$25="Baja",'Mapa final'!$AD$25="Menor"),CONCATENATE("R3C",'Mapa final'!$R$25),"")</f>
        <v/>
      </c>
      <c r="S38" s="64" t="str">
        <f>IF(AND('Mapa final'!$AB$26="Baja",'Mapa final'!$AD$26="Menor"),CONCATENATE("R3C",'Mapa final'!$R$26),"")</f>
        <v/>
      </c>
      <c r="T38" s="64" t="str">
        <f>IF(AND('Mapa final'!$AB$27="Baja",'Mapa final'!$AD$27="Menor"),CONCATENATE("R3C",'Mapa final'!$R$27),"")</f>
        <v/>
      </c>
      <c r="U38" s="65" t="str">
        <f>IF(AND('Mapa final'!$AB$28="Baja",'Mapa final'!$AD$28="Menor"),CONCATENATE("R3C",'Mapa final'!$R$28),"")</f>
        <v/>
      </c>
      <c r="V38" s="63" t="str">
        <f>IF(AND('Mapa final'!$AB$23="Baja",'Mapa final'!$AD$23="Moderado"),CONCATENATE("R3C",'Mapa final'!$R$23),"")</f>
        <v/>
      </c>
      <c r="W38" s="64" t="str">
        <f>IF(AND('Mapa final'!$AB$24="Baja",'Mapa final'!$AD$24="Moderado"),CONCATENATE("R3C",'Mapa final'!$R$24),"")</f>
        <v/>
      </c>
      <c r="X38" s="64" t="str">
        <f>IF(AND('Mapa final'!$AB$25="Baja",'Mapa final'!$AD$25="Moderado"),CONCATENATE("R3C",'Mapa final'!$R$25),"")</f>
        <v/>
      </c>
      <c r="Y38" s="64" t="str">
        <f>IF(AND('Mapa final'!$AB$26="Baja",'Mapa final'!$AD$26="Moderado"),CONCATENATE("R3C",'Mapa final'!$R$26),"")</f>
        <v/>
      </c>
      <c r="Z38" s="64" t="str">
        <f>IF(AND('Mapa final'!$AB$27="Baja",'Mapa final'!$AD$27="Moderado"),CONCATENATE("R3C",'Mapa final'!$R$27),"")</f>
        <v/>
      </c>
      <c r="AA38" s="65" t="str">
        <f>IF(AND('Mapa final'!$AB$28="Baja",'Mapa final'!$AD$28="Moderado"),CONCATENATE("R3C",'Mapa final'!$R$28),"")</f>
        <v/>
      </c>
      <c r="AB38" s="48" t="str">
        <f>IF(AND('Mapa final'!$AB$23="Baja",'Mapa final'!$AD$23="Mayor"),CONCATENATE("R3C",'Mapa final'!$R$23),"")</f>
        <v/>
      </c>
      <c r="AC38" s="49" t="str">
        <f>IF(AND('Mapa final'!$AB$24="Baja",'Mapa final'!$AD$24="Mayor"),CONCATENATE("R3C",'Mapa final'!$R$24),"")</f>
        <v/>
      </c>
      <c r="AD38" s="49" t="str">
        <f>IF(AND('Mapa final'!$AB$25="Baja",'Mapa final'!$AD$25="Mayor"),CONCATENATE("R3C",'Mapa final'!$R$25),"")</f>
        <v/>
      </c>
      <c r="AE38" s="49" t="str">
        <f>IF(AND('Mapa final'!$AB$26="Baja",'Mapa final'!$AD$26="Mayor"),CONCATENATE("R3C",'Mapa final'!$R$26),"")</f>
        <v/>
      </c>
      <c r="AF38" s="49" t="str">
        <f>IF(AND('Mapa final'!$AB$27="Baja",'Mapa final'!$AD$27="Mayor"),CONCATENATE("R3C",'Mapa final'!$R$27),"")</f>
        <v/>
      </c>
      <c r="AG38" s="50" t="str">
        <f>IF(AND('Mapa final'!$AB$28="Baja",'Mapa final'!$AD$28="Mayor"),CONCATENATE("R3C",'Mapa final'!$R$28),"")</f>
        <v/>
      </c>
      <c r="AH38" s="51" t="str">
        <f>IF(AND('Mapa final'!$AB$23="Baja",'Mapa final'!$AD$23="Catastrófico"),CONCATENATE("R3C",'Mapa final'!$R$23),"")</f>
        <v/>
      </c>
      <c r="AI38" s="52" t="str">
        <f>IF(AND('Mapa final'!$AB$24="Baja",'Mapa final'!$AD$24="Catastrófico"),CONCATENATE("R3C",'Mapa final'!$R$24),"")</f>
        <v/>
      </c>
      <c r="AJ38" s="52" t="str">
        <f>IF(AND('Mapa final'!$AB$25="Baja",'Mapa final'!$AD$25="Catastrófico"),CONCATENATE("R3C",'Mapa final'!$R$25),"")</f>
        <v/>
      </c>
      <c r="AK38" s="52" t="str">
        <f>IF(AND('Mapa final'!$AB$26="Baja",'Mapa final'!$AD$26="Catastrófico"),CONCATENATE("R3C",'Mapa final'!$R$26),"")</f>
        <v/>
      </c>
      <c r="AL38" s="52" t="str">
        <f>IF(AND('Mapa final'!$AB$27="Baja",'Mapa final'!$AD$27="Catastrófico"),CONCATENATE("R3C",'Mapa final'!$R$27),"")</f>
        <v/>
      </c>
      <c r="AM38" s="53" t="str">
        <f>IF(AND('Mapa final'!$AB$28="Baja",'Mapa final'!$AD$28="Catastrófico"),CONCATENATE("R3C",'Mapa final'!$R$28),"")</f>
        <v/>
      </c>
      <c r="AN38" s="79"/>
      <c r="AO38" s="429"/>
      <c r="AP38" s="430"/>
      <c r="AQ38" s="430"/>
      <c r="AR38" s="430"/>
      <c r="AS38" s="430"/>
      <c r="AT38" s="431"/>
      <c r="AU38" s="79"/>
      <c r="AV38" s="79"/>
      <c r="AW38" s="79"/>
      <c r="AX38" s="79"/>
      <c r="AY38" s="79"/>
      <c r="AZ38" s="79"/>
      <c r="BA38" s="79"/>
      <c r="BB38" s="79"/>
      <c r="BC38" s="79"/>
      <c r="BD38" s="79"/>
      <c r="BE38" s="79"/>
      <c r="BF38" s="79"/>
      <c r="BG38" s="79"/>
      <c r="BH38" s="79"/>
      <c r="BI38" s="79"/>
      <c r="BJ38" s="79"/>
      <c r="BK38" s="79"/>
      <c r="BL38" s="79"/>
      <c r="BM38" s="79"/>
      <c r="BN38" s="79"/>
      <c r="BO38" s="79"/>
      <c r="BP38" s="79"/>
      <c r="BQ38" s="79"/>
      <c r="BR38" s="79"/>
      <c r="BS38" s="79"/>
      <c r="BT38" s="79"/>
      <c r="BU38" s="79"/>
      <c r="BV38" s="79"/>
      <c r="BW38" s="79"/>
      <c r="BX38" s="79"/>
    </row>
    <row r="39" spans="1:80" ht="15" customHeight="1" x14ac:dyDescent="0.25">
      <c r="A39" s="79"/>
      <c r="B39" s="310"/>
      <c r="C39" s="310"/>
      <c r="D39" s="311"/>
      <c r="E39" s="409"/>
      <c r="F39" s="408"/>
      <c r="G39" s="408"/>
      <c r="H39" s="408"/>
      <c r="I39" s="408"/>
      <c r="J39" s="72" t="str">
        <f>IF(AND('Mapa final'!$AB$29="Baja",'Mapa final'!$AD$29="Leve"),CONCATENATE("R4C",'Mapa final'!$R$29),"")</f>
        <v/>
      </c>
      <c r="K39" s="73" t="str">
        <f>IF(AND('Mapa final'!$AB$30="Baja",'Mapa final'!$AD$30="Leve"),CONCATENATE("R4C",'Mapa final'!$R$30),"")</f>
        <v/>
      </c>
      <c r="L39" s="73" t="str">
        <f>IF(AND('Mapa final'!$AB$31="Baja",'Mapa final'!$AD$31="Leve"),CONCATENATE("R4C",'Mapa final'!$R$31),"")</f>
        <v/>
      </c>
      <c r="M39" s="73" t="str">
        <f>IF(AND('Mapa final'!$AB$32="Baja",'Mapa final'!$AD$32="Leve"),CONCATENATE("R4C",'Mapa final'!$R$32),"")</f>
        <v/>
      </c>
      <c r="N39" s="73" t="str">
        <f>IF(AND('Mapa final'!$AB$33="Baja",'Mapa final'!$AD$33="Leve"),CONCATENATE("R4C",'Mapa final'!$R$33),"")</f>
        <v/>
      </c>
      <c r="O39" s="74" t="str">
        <f>IF(AND('Mapa final'!$AB$34="Baja",'Mapa final'!$AD$34="Leve"),CONCATENATE("R4C",'Mapa final'!$R$34),"")</f>
        <v/>
      </c>
      <c r="P39" s="63" t="str">
        <f>IF(AND('Mapa final'!$AB$29="Baja",'Mapa final'!$AD$29="Menor"),CONCATENATE("R4C",'Mapa final'!$R$29),"")</f>
        <v/>
      </c>
      <c r="Q39" s="64" t="str">
        <f>IF(AND('Mapa final'!$AB$30="Baja",'Mapa final'!$AD$30="Menor"),CONCATENATE("R4C",'Mapa final'!$R$30),"")</f>
        <v/>
      </c>
      <c r="R39" s="64" t="str">
        <f>IF(AND('Mapa final'!$AB$31="Baja",'Mapa final'!$AD$31="Menor"),CONCATENATE("R4C",'Mapa final'!$R$31),"")</f>
        <v/>
      </c>
      <c r="S39" s="64" t="str">
        <f>IF(AND('Mapa final'!$AB$32="Baja",'Mapa final'!$AD$32="Menor"),CONCATENATE("R4C",'Mapa final'!$R$32),"")</f>
        <v/>
      </c>
      <c r="T39" s="64" t="str">
        <f>IF(AND('Mapa final'!$AB$33="Baja",'Mapa final'!$AD$33="Menor"),CONCATENATE("R4C",'Mapa final'!$R$33),"")</f>
        <v/>
      </c>
      <c r="U39" s="65" t="str">
        <f>IF(AND('Mapa final'!$AB$34="Baja",'Mapa final'!$AD$34="Menor"),CONCATENATE("R4C",'Mapa final'!$R$34),"")</f>
        <v/>
      </c>
      <c r="V39" s="63" t="str">
        <f>IF(AND('Mapa final'!$AB$29="Baja",'Mapa final'!$AD$29="Moderado"),CONCATENATE("R4C",'Mapa final'!$R$29),"")</f>
        <v/>
      </c>
      <c r="W39" s="64" t="str">
        <f>IF(AND('Mapa final'!$AB$30="Baja",'Mapa final'!$AD$30="Moderado"),CONCATENATE("R4C",'Mapa final'!$R$30),"")</f>
        <v/>
      </c>
      <c r="X39" s="64" t="str">
        <f>IF(AND('Mapa final'!$AB$31="Baja",'Mapa final'!$AD$31="Moderado"),CONCATENATE("R4C",'Mapa final'!$R$31),"")</f>
        <v/>
      </c>
      <c r="Y39" s="64" t="str">
        <f>IF(AND('Mapa final'!$AB$32="Baja",'Mapa final'!$AD$32="Moderado"),CONCATENATE("R4C",'Mapa final'!$R$32),"")</f>
        <v/>
      </c>
      <c r="Z39" s="64" t="str">
        <f>IF(AND('Mapa final'!$AB$33="Baja",'Mapa final'!$AD$33="Moderado"),CONCATENATE("R4C",'Mapa final'!$R$33),"")</f>
        <v/>
      </c>
      <c r="AA39" s="65" t="str">
        <f>IF(AND('Mapa final'!$AB$34="Baja",'Mapa final'!$AD$34="Moderado"),CONCATENATE("R4C",'Mapa final'!$R$34),"")</f>
        <v/>
      </c>
      <c r="AB39" s="48" t="str">
        <f>IF(AND('Mapa final'!$AB$29="Baja",'Mapa final'!$AD$29="Mayor"),CONCATENATE("R4C",'Mapa final'!$R$29),"")</f>
        <v/>
      </c>
      <c r="AC39" s="49" t="str">
        <f>IF(AND('Mapa final'!$AB$30="Baja",'Mapa final'!$AD$30="Mayor"),CONCATENATE("R4C",'Mapa final'!$R$30),"")</f>
        <v/>
      </c>
      <c r="AD39" s="49" t="str">
        <f>IF(AND('Mapa final'!$AB$31="Baja",'Mapa final'!$AD$31="Mayor"),CONCATENATE("R4C",'Mapa final'!$R$31),"")</f>
        <v/>
      </c>
      <c r="AE39" s="49" t="str">
        <f>IF(AND('Mapa final'!$AB$32="Baja",'Mapa final'!$AD$32="Mayor"),CONCATENATE("R4C",'Mapa final'!$R$32),"")</f>
        <v/>
      </c>
      <c r="AF39" s="49" t="str">
        <f>IF(AND('Mapa final'!$AB$33="Baja",'Mapa final'!$AD$33="Mayor"),CONCATENATE("R4C",'Mapa final'!$R$33),"")</f>
        <v/>
      </c>
      <c r="AG39" s="50" t="str">
        <f>IF(AND('Mapa final'!$AB$34="Baja",'Mapa final'!$AD$34="Mayor"),CONCATENATE("R4C",'Mapa final'!$R$34),"")</f>
        <v/>
      </c>
      <c r="AH39" s="51" t="str">
        <f>IF(AND('Mapa final'!$AB$29="Baja",'Mapa final'!$AD$29="Catastrófico"),CONCATENATE("R4C",'Mapa final'!$R$29),"")</f>
        <v/>
      </c>
      <c r="AI39" s="52" t="str">
        <f>IF(AND('Mapa final'!$AB$30="Baja",'Mapa final'!$AD$30="Catastrófico"),CONCATENATE("R4C",'Mapa final'!$R$30),"")</f>
        <v/>
      </c>
      <c r="AJ39" s="52" t="str">
        <f>IF(AND('Mapa final'!$AB$31="Baja",'Mapa final'!$AD$31="Catastrófico"),CONCATENATE("R4C",'Mapa final'!$R$31),"")</f>
        <v/>
      </c>
      <c r="AK39" s="52" t="str">
        <f>IF(AND('Mapa final'!$AB$32="Baja",'Mapa final'!$AD$32="Catastrófico"),CONCATENATE("R4C",'Mapa final'!$R$32),"")</f>
        <v/>
      </c>
      <c r="AL39" s="52" t="str">
        <f>IF(AND('Mapa final'!$AB$33="Baja",'Mapa final'!$AD$33="Catastrófico"),CONCATENATE("R4C",'Mapa final'!$R$33),"")</f>
        <v/>
      </c>
      <c r="AM39" s="53" t="str">
        <f>IF(AND('Mapa final'!$AB$34="Baja",'Mapa final'!$AD$34="Catastrófico"),CONCATENATE("R4C",'Mapa final'!$R$34),"")</f>
        <v/>
      </c>
      <c r="AN39" s="79"/>
      <c r="AO39" s="429"/>
      <c r="AP39" s="430"/>
      <c r="AQ39" s="430"/>
      <c r="AR39" s="430"/>
      <c r="AS39" s="430"/>
      <c r="AT39" s="431"/>
      <c r="AU39" s="79"/>
      <c r="AV39" s="79"/>
      <c r="AW39" s="79"/>
      <c r="AX39" s="79"/>
      <c r="AY39" s="79"/>
      <c r="AZ39" s="79"/>
      <c r="BA39" s="79"/>
      <c r="BB39" s="79"/>
      <c r="BC39" s="79"/>
      <c r="BD39" s="79"/>
      <c r="BE39" s="79"/>
      <c r="BF39" s="79"/>
      <c r="BG39" s="79"/>
      <c r="BH39" s="79"/>
      <c r="BI39" s="79"/>
      <c r="BJ39" s="79"/>
      <c r="BK39" s="79"/>
      <c r="BL39" s="79"/>
      <c r="BM39" s="79"/>
      <c r="BN39" s="79"/>
      <c r="BO39" s="79"/>
      <c r="BP39" s="79"/>
      <c r="BQ39" s="79"/>
      <c r="BR39" s="79"/>
      <c r="BS39" s="79"/>
      <c r="BT39" s="79"/>
      <c r="BU39" s="79"/>
      <c r="BV39" s="79"/>
      <c r="BW39" s="79"/>
      <c r="BX39" s="79"/>
    </row>
    <row r="40" spans="1:80" ht="15" customHeight="1" x14ac:dyDescent="0.25">
      <c r="A40" s="79"/>
      <c r="B40" s="310"/>
      <c r="C40" s="310"/>
      <c r="D40" s="311"/>
      <c r="E40" s="409"/>
      <c r="F40" s="408"/>
      <c r="G40" s="408"/>
      <c r="H40" s="408"/>
      <c r="I40" s="408"/>
      <c r="J40" s="72" t="str">
        <f>IF(AND('Mapa final'!$AB$35="Baja",'Mapa final'!$AD$35="Leve"),CONCATENATE("R5C",'Mapa final'!$R$35),"")</f>
        <v/>
      </c>
      <c r="K40" s="73" t="str">
        <f>IF(AND('Mapa final'!$AB$36="Baja",'Mapa final'!$AD$36="Leve"),CONCATENATE("R5C",'Mapa final'!$R$36),"")</f>
        <v/>
      </c>
      <c r="L40" s="73" t="str">
        <f>IF(AND('Mapa final'!$AB$37="Baja",'Mapa final'!$AD$37="Leve"),CONCATENATE("R5C",'Mapa final'!$R$37),"")</f>
        <v/>
      </c>
      <c r="M40" s="73" t="str">
        <f>IF(AND('Mapa final'!$AB$38="Baja",'Mapa final'!$AD$38="Leve"),CONCATENATE("R5C",'Mapa final'!$R$38),"")</f>
        <v/>
      </c>
      <c r="N40" s="73" t="str">
        <f>IF(AND('Mapa final'!$AB$39="Baja",'Mapa final'!$AD$39="Leve"),CONCATENATE("R5C",'Mapa final'!$R$39),"")</f>
        <v/>
      </c>
      <c r="O40" s="74" t="str">
        <f>IF(AND('Mapa final'!$AB$40="Baja",'Mapa final'!$AD$40="Leve"),CONCATENATE("R5C",'Mapa final'!$R$40),"")</f>
        <v/>
      </c>
      <c r="P40" s="63" t="str">
        <f>IF(AND('Mapa final'!$AB$35="Baja",'Mapa final'!$AD$35="Menor"),CONCATENATE("R5C",'Mapa final'!$R$35),"")</f>
        <v/>
      </c>
      <c r="Q40" s="64" t="str">
        <f>IF(AND('Mapa final'!$AB$36="Baja",'Mapa final'!$AD$36="Menor"),CONCATENATE("R5C",'Mapa final'!$R$36),"")</f>
        <v/>
      </c>
      <c r="R40" s="64" t="str">
        <f>IF(AND('Mapa final'!$AB$37="Baja",'Mapa final'!$AD$37="Menor"),CONCATENATE("R5C",'Mapa final'!$R$37),"")</f>
        <v/>
      </c>
      <c r="S40" s="64" t="str">
        <f>IF(AND('Mapa final'!$AB$38="Baja",'Mapa final'!$AD$38="Menor"),CONCATENATE("R5C",'Mapa final'!$R$38),"")</f>
        <v/>
      </c>
      <c r="T40" s="64" t="str">
        <f>IF(AND('Mapa final'!$AB$39="Baja",'Mapa final'!$AD$39="Menor"),CONCATENATE("R5C",'Mapa final'!$R$39),"")</f>
        <v/>
      </c>
      <c r="U40" s="65" t="str">
        <f>IF(AND('Mapa final'!$AB$40="Baja",'Mapa final'!$AD$40="Menor"),CONCATENATE("R5C",'Mapa final'!$R$40),"")</f>
        <v/>
      </c>
      <c r="V40" s="63" t="str">
        <f>IF(AND('Mapa final'!$AB$35="Baja",'Mapa final'!$AD$35="Moderado"),CONCATENATE("R5C",'Mapa final'!$R$35),"")</f>
        <v/>
      </c>
      <c r="W40" s="64" t="str">
        <f>IF(AND('Mapa final'!$AB$36="Baja",'Mapa final'!$AD$36="Moderado"),CONCATENATE("R5C",'Mapa final'!$R$36),"")</f>
        <v/>
      </c>
      <c r="X40" s="64" t="str">
        <f>IF(AND('Mapa final'!$AB$37="Baja",'Mapa final'!$AD$37="Moderado"),CONCATENATE("R5C",'Mapa final'!$R$37),"")</f>
        <v/>
      </c>
      <c r="Y40" s="64" t="str">
        <f>IF(AND('Mapa final'!$AB$38="Baja",'Mapa final'!$AD$38="Moderado"),CONCATENATE("R5C",'Mapa final'!$R$38),"")</f>
        <v/>
      </c>
      <c r="Z40" s="64" t="str">
        <f>IF(AND('Mapa final'!$AB$39="Baja",'Mapa final'!$AD$39="Moderado"),CONCATENATE("R5C",'Mapa final'!$R$39),"")</f>
        <v/>
      </c>
      <c r="AA40" s="65" t="str">
        <f>IF(AND('Mapa final'!$AB$40="Baja",'Mapa final'!$AD$40="Moderado"),CONCATENATE("R5C",'Mapa final'!$R$40),"")</f>
        <v/>
      </c>
      <c r="AB40" s="48" t="str">
        <f>IF(AND('Mapa final'!$AB$35="Baja",'Mapa final'!$AD$35="Mayor"),CONCATENATE("R5C",'Mapa final'!$R$35),"")</f>
        <v/>
      </c>
      <c r="AC40" s="49" t="str">
        <f>IF(AND('Mapa final'!$AB$36="Baja",'Mapa final'!$AD$36="Mayor"),CONCATENATE("R5C",'Mapa final'!$R$36),"")</f>
        <v/>
      </c>
      <c r="AD40" s="49" t="str">
        <f>IF(AND('Mapa final'!$AB$37="Baja",'Mapa final'!$AD$37="Mayor"),CONCATENATE("R5C",'Mapa final'!$R$37),"")</f>
        <v/>
      </c>
      <c r="AE40" s="49" t="str">
        <f>IF(AND('Mapa final'!$AB$38="Baja",'Mapa final'!$AD$38="Mayor"),CONCATENATE("R5C",'Mapa final'!$R$38),"")</f>
        <v/>
      </c>
      <c r="AF40" s="49" t="str">
        <f>IF(AND('Mapa final'!$AB$39="Baja",'Mapa final'!$AD$39="Mayor"),CONCATENATE("R5C",'Mapa final'!$R$39),"")</f>
        <v/>
      </c>
      <c r="AG40" s="50" t="str">
        <f>IF(AND('Mapa final'!$AB$40="Baja",'Mapa final'!$AD$40="Mayor"),CONCATENATE("R5C",'Mapa final'!$R$40),"")</f>
        <v/>
      </c>
      <c r="AH40" s="51" t="str">
        <f>IF(AND('Mapa final'!$AB$35="Baja",'Mapa final'!$AD$35="Catastrófico"),CONCATENATE("R5C",'Mapa final'!$R$35),"")</f>
        <v/>
      </c>
      <c r="AI40" s="52" t="str">
        <f>IF(AND('Mapa final'!$AB$36="Baja",'Mapa final'!$AD$36="Catastrófico"),CONCATENATE("R5C",'Mapa final'!$R$36),"")</f>
        <v/>
      </c>
      <c r="AJ40" s="52" t="str">
        <f>IF(AND('Mapa final'!$AB$37="Baja",'Mapa final'!$AD$37="Catastrófico"),CONCATENATE("R5C",'Mapa final'!$R$37),"")</f>
        <v/>
      </c>
      <c r="AK40" s="52" t="str">
        <f>IF(AND('Mapa final'!$AB$38="Baja",'Mapa final'!$AD$38="Catastrófico"),CONCATENATE("R5C",'Mapa final'!$R$38),"")</f>
        <v/>
      </c>
      <c r="AL40" s="52" t="str">
        <f>IF(AND('Mapa final'!$AB$39="Baja",'Mapa final'!$AD$39="Catastrófico"),CONCATENATE("R5C",'Mapa final'!$R$39),"")</f>
        <v/>
      </c>
      <c r="AM40" s="53" t="str">
        <f>IF(AND('Mapa final'!$AB$40="Baja",'Mapa final'!$AD$40="Catastrófico"),CONCATENATE("R5C",'Mapa final'!$R$40),"")</f>
        <v/>
      </c>
      <c r="AN40" s="79"/>
      <c r="AO40" s="429"/>
      <c r="AP40" s="430"/>
      <c r="AQ40" s="430"/>
      <c r="AR40" s="430"/>
      <c r="AS40" s="430"/>
      <c r="AT40" s="431"/>
      <c r="AU40" s="79"/>
      <c r="AV40" s="79"/>
      <c r="AW40" s="79"/>
      <c r="AX40" s="79"/>
      <c r="AY40" s="79"/>
      <c r="AZ40" s="79"/>
      <c r="BA40" s="79"/>
      <c r="BB40" s="79"/>
      <c r="BC40" s="79"/>
      <c r="BD40" s="79"/>
      <c r="BE40" s="79"/>
      <c r="BF40" s="79"/>
      <c r="BG40" s="79"/>
      <c r="BH40" s="79"/>
      <c r="BI40" s="79"/>
      <c r="BJ40" s="79"/>
      <c r="BK40" s="79"/>
      <c r="BL40" s="79"/>
      <c r="BM40" s="79"/>
      <c r="BN40" s="79"/>
      <c r="BO40" s="79"/>
      <c r="BP40" s="79"/>
      <c r="BQ40" s="79"/>
      <c r="BR40" s="79"/>
      <c r="BS40" s="79"/>
      <c r="BT40" s="79"/>
      <c r="BU40" s="79"/>
      <c r="BV40" s="79"/>
      <c r="BW40" s="79"/>
      <c r="BX40" s="79"/>
    </row>
    <row r="41" spans="1:80" ht="15" customHeight="1" x14ac:dyDescent="0.25">
      <c r="A41" s="79"/>
      <c r="B41" s="310"/>
      <c r="C41" s="310"/>
      <c r="D41" s="311"/>
      <c r="E41" s="409"/>
      <c r="F41" s="408"/>
      <c r="G41" s="408"/>
      <c r="H41" s="408"/>
      <c r="I41" s="408"/>
      <c r="J41" s="72" t="str">
        <f>IF(AND('Mapa final'!$AB$41="Baja",'Mapa final'!$AD$41="Leve"),CONCATENATE("R6C",'Mapa final'!$R$41),"")</f>
        <v/>
      </c>
      <c r="K41" s="73" t="str">
        <f>IF(AND('Mapa final'!$AB$42="Baja",'Mapa final'!$AD$42="Leve"),CONCATENATE("R6C",'Mapa final'!$R$42),"")</f>
        <v/>
      </c>
      <c r="L41" s="73" t="str">
        <f>IF(AND('Mapa final'!$AB$43="Baja",'Mapa final'!$AD$43="Leve"),CONCATENATE("R6C",'Mapa final'!$R$43),"")</f>
        <v/>
      </c>
      <c r="M41" s="73" t="str">
        <f>IF(AND('Mapa final'!$AB$44="Baja",'Mapa final'!$AD$44="Leve"),CONCATENATE("R6C",'Mapa final'!$R$44),"")</f>
        <v/>
      </c>
      <c r="N41" s="73" t="str">
        <f>IF(AND('Mapa final'!$AB$45="Baja",'Mapa final'!$AD$45="Leve"),CONCATENATE("R6C",'Mapa final'!$R$45),"")</f>
        <v/>
      </c>
      <c r="O41" s="74" t="str">
        <f>IF(AND('Mapa final'!$AB$46="Baja",'Mapa final'!$AD$46="Leve"),CONCATENATE("R6C",'Mapa final'!$R$46),"")</f>
        <v/>
      </c>
      <c r="P41" s="63" t="str">
        <f>IF(AND('Mapa final'!$AB$41="Baja",'Mapa final'!$AD$41="Menor"),CONCATENATE("R6C",'Mapa final'!$R$41),"")</f>
        <v/>
      </c>
      <c r="Q41" s="64" t="str">
        <f>IF(AND('Mapa final'!$AB$42="Baja",'Mapa final'!$AD$42="Menor"),CONCATENATE("R6C",'Mapa final'!$R$42),"")</f>
        <v/>
      </c>
      <c r="R41" s="64" t="str">
        <f>IF(AND('Mapa final'!$AB$43="Baja",'Mapa final'!$AD$43="Menor"),CONCATENATE("R6C",'Mapa final'!$R$43),"")</f>
        <v/>
      </c>
      <c r="S41" s="64" t="str">
        <f>IF(AND('Mapa final'!$AB$44="Baja",'Mapa final'!$AD$44="Menor"),CONCATENATE("R6C",'Mapa final'!$R$44),"")</f>
        <v/>
      </c>
      <c r="T41" s="64" t="str">
        <f>IF(AND('Mapa final'!$AB$45="Baja",'Mapa final'!$AD$45="Menor"),CONCATENATE("R6C",'Mapa final'!$R$45),"")</f>
        <v/>
      </c>
      <c r="U41" s="65" t="str">
        <f>IF(AND('Mapa final'!$AB$46="Baja",'Mapa final'!$AD$46="Menor"),CONCATENATE("R6C",'Mapa final'!$R$46),"")</f>
        <v/>
      </c>
      <c r="V41" s="63" t="str">
        <f>IF(AND('Mapa final'!$AB$41="Baja",'Mapa final'!$AD$41="Moderado"),CONCATENATE("R6C",'Mapa final'!$R$41),"")</f>
        <v/>
      </c>
      <c r="W41" s="64" t="str">
        <f>IF(AND('Mapa final'!$AB$42="Baja",'Mapa final'!$AD$42="Moderado"),CONCATENATE("R6C",'Mapa final'!$R$42),"")</f>
        <v/>
      </c>
      <c r="X41" s="64" t="str">
        <f>IF(AND('Mapa final'!$AB$43="Baja",'Mapa final'!$AD$43="Moderado"),CONCATENATE("R6C",'Mapa final'!$R$43),"")</f>
        <v/>
      </c>
      <c r="Y41" s="64" t="str">
        <f>IF(AND('Mapa final'!$AB$44="Baja",'Mapa final'!$AD$44="Moderado"),CONCATENATE("R6C",'Mapa final'!$R$44),"")</f>
        <v/>
      </c>
      <c r="Z41" s="64" t="str">
        <f>IF(AND('Mapa final'!$AB$45="Baja",'Mapa final'!$AD$45="Moderado"),CONCATENATE("R6C",'Mapa final'!$R$45),"")</f>
        <v/>
      </c>
      <c r="AA41" s="65" t="str">
        <f>IF(AND('Mapa final'!$AB$46="Baja",'Mapa final'!$AD$46="Moderado"),CONCATENATE("R6C",'Mapa final'!$R$46),"")</f>
        <v/>
      </c>
      <c r="AB41" s="48" t="str">
        <f>IF(AND('Mapa final'!$AB$41="Baja",'Mapa final'!$AD$41="Mayor"),CONCATENATE("R6C",'Mapa final'!$R$41),"")</f>
        <v/>
      </c>
      <c r="AC41" s="49" t="str">
        <f>IF(AND('Mapa final'!$AB$42="Baja",'Mapa final'!$AD$42="Mayor"),CONCATENATE("R6C",'Mapa final'!$R$42),"")</f>
        <v/>
      </c>
      <c r="AD41" s="49" t="str">
        <f>IF(AND('Mapa final'!$AB$43="Baja",'Mapa final'!$AD$43="Mayor"),CONCATENATE("R6C",'Mapa final'!$R$43),"")</f>
        <v/>
      </c>
      <c r="AE41" s="49" t="str">
        <f>IF(AND('Mapa final'!$AB$44="Baja",'Mapa final'!$AD$44="Mayor"),CONCATENATE("R6C",'Mapa final'!$R$44),"")</f>
        <v/>
      </c>
      <c r="AF41" s="49" t="str">
        <f>IF(AND('Mapa final'!$AB$45="Baja",'Mapa final'!$AD$45="Mayor"),CONCATENATE("R6C",'Mapa final'!$R$45),"")</f>
        <v/>
      </c>
      <c r="AG41" s="50" t="str">
        <f>IF(AND('Mapa final'!$AB$46="Baja",'Mapa final'!$AD$46="Mayor"),CONCATENATE("R6C",'Mapa final'!$R$46),"")</f>
        <v/>
      </c>
      <c r="AH41" s="51" t="str">
        <f>IF(AND('Mapa final'!$AB$41="Baja",'Mapa final'!$AD$41="Catastrófico"),CONCATENATE("R6C",'Mapa final'!$R$41),"")</f>
        <v/>
      </c>
      <c r="AI41" s="52" t="str">
        <f>IF(AND('Mapa final'!$AB$42="Baja",'Mapa final'!$AD$42="Catastrófico"),CONCATENATE("R6C",'Mapa final'!$R$42),"")</f>
        <v/>
      </c>
      <c r="AJ41" s="52" t="str">
        <f>IF(AND('Mapa final'!$AB$43="Baja",'Mapa final'!$AD$43="Catastrófico"),CONCATENATE("R6C",'Mapa final'!$R$43),"")</f>
        <v/>
      </c>
      <c r="AK41" s="52" t="str">
        <f>IF(AND('Mapa final'!$AB$44="Baja",'Mapa final'!$AD$44="Catastrófico"),CONCATENATE("R6C",'Mapa final'!$R$44),"")</f>
        <v/>
      </c>
      <c r="AL41" s="52" t="str">
        <f>IF(AND('Mapa final'!$AB$45="Baja",'Mapa final'!$AD$45="Catastrófico"),CONCATENATE("R6C",'Mapa final'!$R$45),"")</f>
        <v/>
      </c>
      <c r="AM41" s="53" t="str">
        <f>IF(AND('Mapa final'!$AB$46="Baja",'Mapa final'!$AD$46="Catastrófico"),CONCATENATE("R6C",'Mapa final'!$R$46),"")</f>
        <v/>
      </c>
      <c r="AN41" s="79"/>
      <c r="AO41" s="429"/>
      <c r="AP41" s="430"/>
      <c r="AQ41" s="430"/>
      <c r="AR41" s="430"/>
      <c r="AS41" s="430"/>
      <c r="AT41" s="431"/>
      <c r="AU41" s="79"/>
      <c r="AV41" s="79"/>
      <c r="AW41" s="79"/>
      <c r="AX41" s="79"/>
      <c r="AY41" s="79"/>
      <c r="AZ41" s="79"/>
      <c r="BA41" s="79"/>
      <c r="BB41" s="79"/>
      <c r="BC41" s="79"/>
      <c r="BD41" s="79"/>
      <c r="BE41" s="79"/>
      <c r="BF41" s="79"/>
      <c r="BG41" s="79"/>
      <c r="BH41" s="79"/>
      <c r="BI41" s="79"/>
      <c r="BJ41" s="79"/>
      <c r="BK41" s="79"/>
      <c r="BL41" s="79"/>
      <c r="BM41" s="79"/>
      <c r="BN41" s="79"/>
      <c r="BO41" s="79"/>
      <c r="BP41" s="79"/>
      <c r="BQ41" s="79"/>
      <c r="BR41" s="79"/>
      <c r="BS41" s="79"/>
      <c r="BT41" s="79"/>
      <c r="BU41" s="79"/>
      <c r="BV41" s="79"/>
      <c r="BW41" s="79"/>
      <c r="BX41" s="79"/>
    </row>
    <row r="42" spans="1:80" ht="15" customHeight="1" x14ac:dyDescent="0.25">
      <c r="A42" s="79"/>
      <c r="B42" s="310"/>
      <c r="C42" s="310"/>
      <c r="D42" s="311"/>
      <c r="E42" s="409"/>
      <c r="F42" s="408"/>
      <c r="G42" s="408"/>
      <c r="H42" s="408"/>
      <c r="I42" s="408"/>
      <c r="J42" s="72" t="str">
        <f>IF(AND('Mapa final'!$AB$47="Baja",'Mapa final'!$AD$47="Leve"),CONCATENATE("R7C",'Mapa final'!$R$47),"")</f>
        <v/>
      </c>
      <c r="K42" s="73" t="str">
        <f>IF(AND('Mapa final'!$AB$48="Baja",'Mapa final'!$AD$48="Leve"),CONCATENATE("R7C",'Mapa final'!$R$48),"")</f>
        <v/>
      </c>
      <c r="L42" s="73" t="str">
        <f>IF(AND('Mapa final'!$AB$49="Baja",'Mapa final'!$AD$49="Leve"),CONCATENATE("R7C",'Mapa final'!$R$49),"")</f>
        <v/>
      </c>
      <c r="M42" s="73" t="str">
        <f>IF(AND('Mapa final'!$AB$50="Baja",'Mapa final'!$AD$50="Leve"),CONCATENATE("R7C",'Mapa final'!$R$50),"")</f>
        <v/>
      </c>
      <c r="N42" s="73" t="str">
        <f>IF(AND('Mapa final'!$AB$51="Baja",'Mapa final'!$AD$51="Leve"),CONCATENATE("R7C",'Mapa final'!$R$51),"")</f>
        <v/>
      </c>
      <c r="O42" s="74" t="str">
        <f>IF(AND('Mapa final'!$AB$52="Baja",'Mapa final'!$AD$52="Leve"),CONCATENATE("R7C",'Mapa final'!$R$52),"")</f>
        <v/>
      </c>
      <c r="P42" s="63" t="str">
        <f>IF(AND('Mapa final'!$AB$47="Baja",'Mapa final'!$AD$47="Menor"),CONCATENATE("R7C",'Mapa final'!$R$47),"")</f>
        <v/>
      </c>
      <c r="Q42" s="64" t="str">
        <f>IF(AND('Mapa final'!$AB$48="Baja",'Mapa final'!$AD$48="Menor"),CONCATENATE("R7C",'Mapa final'!$R$48),"")</f>
        <v/>
      </c>
      <c r="R42" s="64" t="str">
        <f>IF(AND('Mapa final'!$AB$49="Baja",'Mapa final'!$AD$49="Menor"),CONCATENATE("R7C",'Mapa final'!$R$49),"")</f>
        <v/>
      </c>
      <c r="S42" s="64" t="str">
        <f>IF(AND('Mapa final'!$AB$50="Baja",'Mapa final'!$AD$50="Menor"),CONCATENATE("R7C",'Mapa final'!$R$50),"")</f>
        <v/>
      </c>
      <c r="T42" s="64" t="str">
        <f>IF(AND('Mapa final'!$AB$51="Baja",'Mapa final'!$AD$51="Menor"),CONCATENATE("R7C",'Mapa final'!$R$51),"")</f>
        <v/>
      </c>
      <c r="U42" s="65" t="str">
        <f>IF(AND('Mapa final'!$AB$52="Baja",'Mapa final'!$AD$52="Menor"),CONCATENATE("R7C",'Mapa final'!$R$52),"")</f>
        <v/>
      </c>
      <c r="V42" s="63" t="str">
        <f>IF(AND('Mapa final'!$AB$47="Baja",'Mapa final'!$AD$47="Moderado"),CONCATENATE("R7C",'Mapa final'!$R$47),"")</f>
        <v/>
      </c>
      <c r="W42" s="64" t="str">
        <f>IF(AND('Mapa final'!$AB$48="Baja",'Mapa final'!$AD$48="Moderado"),CONCATENATE("R7C",'Mapa final'!$R$48),"")</f>
        <v/>
      </c>
      <c r="X42" s="64" t="str">
        <f>IF(AND('Mapa final'!$AB$49="Baja",'Mapa final'!$AD$49="Moderado"),CONCATENATE("R7C",'Mapa final'!$R$49),"")</f>
        <v/>
      </c>
      <c r="Y42" s="64" t="str">
        <f>IF(AND('Mapa final'!$AB$50="Baja",'Mapa final'!$AD$50="Moderado"),CONCATENATE("R7C",'Mapa final'!$R$50),"")</f>
        <v/>
      </c>
      <c r="Z42" s="64" t="str">
        <f>IF(AND('Mapa final'!$AB$51="Baja",'Mapa final'!$AD$51="Moderado"),CONCATENATE("R7C",'Mapa final'!$R$51),"")</f>
        <v/>
      </c>
      <c r="AA42" s="65" t="str">
        <f>IF(AND('Mapa final'!$AB$52="Baja",'Mapa final'!$AD$52="Moderado"),CONCATENATE("R7C",'Mapa final'!$R$52),"")</f>
        <v/>
      </c>
      <c r="AB42" s="48" t="str">
        <f>IF(AND('Mapa final'!$AB$47="Baja",'Mapa final'!$AD$47="Mayor"),CONCATENATE("R7C",'Mapa final'!$R$47),"")</f>
        <v/>
      </c>
      <c r="AC42" s="49" t="str">
        <f>IF(AND('Mapa final'!$AB$48="Baja",'Mapa final'!$AD$48="Mayor"),CONCATENATE("R7C",'Mapa final'!$R$48),"")</f>
        <v/>
      </c>
      <c r="AD42" s="49" t="str">
        <f>IF(AND('Mapa final'!$AB$49="Baja",'Mapa final'!$AD$49="Mayor"),CONCATENATE("R7C",'Mapa final'!$R$49),"")</f>
        <v/>
      </c>
      <c r="AE42" s="49" t="str">
        <f>IF(AND('Mapa final'!$AB$50="Baja",'Mapa final'!$AD$50="Mayor"),CONCATENATE("R7C",'Mapa final'!$R$50),"")</f>
        <v/>
      </c>
      <c r="AF42" s="49" t="str">
        <f>IF(AND('Mapa final'!$AB$51="Baja",'Mapa final'!$AD$51="Mayor"),CONCATENATE("R7C",'Mapa final'!$R$51),"")</f>
        <v/>
      </c>
      <c r="AG42" s="50" t="str">
        <f>IF(AND('Mapa final'!$AB$52="Baja",'Mapa final'!$AD$52="Mayor"),CONCATENATE("R7C",'Mapa final'!$R$52),"")</f>
        <v/>
      </c>
      <c r="AH42" s="51" t="str">
        <f>IF(AND('Mapa final'!$AB$47="Baja",'Mapa final'!$AD$47="Catastrófico"),CONCATENATE("R7C",'Mapa final'!$R$47),"")</f>
        <v/>
      </c>
      <c r="AI42" s="52" t="str">
        <f>IF(AND('Mapa final'!$AB$48="Baja",'Mapa final'!$AD$48="Catastrófico"),CONCATENATE("R7C",'Mapa final'!$R$48),"")</f>
        <v/>
      </c>
      <c r="AJ42" s="52" t="str">
        <f>IF(AND('Mapa final'!$AB$49="Baja",'Mapa final'!$AD$49="Catastrófico"),CONCATENATE("R7C",'Mapa final'!$R$49),"")</f>
        <v/>
      </c>
      <c r="AK42" s="52" t="str">
        <f>IF(AND('Mapa final'!$AB$50="Baja",'Mapa final'!$AD$50="Catastrófico"),CONCATENATE("R7C",'Mapa final'!$R$50),"")</f>
        <v/>
      </c>
      <c r="AL42" s="52" t="str">
        <f>IF(AND('Mapa final'!$AB$51="Baja",'Mapa final'!$AD$51="Catastrófico"),CONCATENATE("R7C",'Mapa final'!$R$51),"")</f>
        <v/>
      </c>
      <c r="AM42" s="53" t="str">
        <f>IF(AND('Mapa final'!$AB$52="Baja",'Mapa final'!$AD$52="Catastrófico"),CONCATENATE("R7C",'Mapa final'!$R$52),"")</f>
        <v/>
      </c>
      <c r="AN42" s="79"/>
      <c r="AO42" s="429"/>
      <c r="AP42" s="430"/>
      <c r="AQ42" s="430"/>
      <c r="AR42" s="430"/>
      <c r="AS42" s="430"/>
      <c r="AT42" s="431"/>
      <c r="AU42" s="79"/>
      <c r="AV42" s="79"/>
      <c r="AW42" s="79"/>
      <c r="AX42" s="79"/>
      <c r="AY42" s="79"/>
      <c r="AZ42" s="79"/>
      <c r="BA42" s="79"/>
      <c r="BB42" s="79"/>
      <c r="BC42" s="79"/>
      <c r="BD42" s="79"/>
      <c r="BE42" s="79"/>
      <c r="BF42" s="79"/>
      <c r="BG42" s="79"/>
      <c r="BH42" s="79"/>
      <c r="BI42" s="79"/>
      <c r="BJ42" s="79"/>
      <c r="BK42" s="79"/>
      <c r="BL42" s="79"/>
      <c r="BM42" s="79"/>
      <c r="BN42" s="79"/>
      <c r="BO42" s="79"/>
      <c r="BP42" s="79"/>
      <c r="BQ42" s="79"/>
      <c r="BR42" s="79"/>
      <c r="BS42" s="79"/>
      <c r="BT42" s="79"/>
      <c r="BU42" s="79"/>
      <c r="BV42" s="79"/>
      <c r="BW42" s="79"/>
      <c r="BX42" s="79"/>
    </row>
    <row r="43" spans="1:80" ht="15" customHeight="1" x14ac:dyDescent="0.25">
      <c r="A43" s="79"/>
      <c r="B43" s="310"/>
      <c r="C43" s="310"/>
      <c r="D43" s="311"/>
      <c r="E43" s="409"/>
      <c r="F43" s="408"/>
      <c r="G43" s="408"/>
      <c r="H43" s="408"/>
      <c r="I43" s="408"/>
      <c r="J43" s="72" t="str">
        <f>IF(AND('Mapa final'!$AB$53="Baja",'Mapa final'!$AD$53="Leve"),CONCATENATE("R8C",'Mapa final'!$R$53),"")</f>
        <v/>
      </c>
      <c r="K43" s="73" t="str">
        <f>IF(AND('Mapa final'!$AB$54="Baja",'Mapa final'!$AD$54="Leve"),CONCATENATE("R8C",'Mapa final'!$R$54),"")</f>
        <v/>
      </c>
      <c r="L43" s="73" t="str">
        <f>IF(AND('Mapa final'!$AB$55="Baja",'Mapa final'!$AD$55="Leve"),CONCATENATE("R8C",'Mapa final'!$R$55),"")</f>
        <v/>
      </c>
      <c r="M43" s="73" t="str">
        <f>IF(AND('Mapa final'!$AB$56="Baja",'Mapa final'!$AD$56="Leve"),CONCATENATE("R8C",'Mapa final'!$R$56),"")</f>
        <v/>
      </c>
      <c r="N43" s="73" t="str">
        <f>IF(AND('Mapa final'!$AB$57="Baja",'Mapa final'!$AD$57="Leve"),CONCATENATE("R8C",'Mapa final'!$R$57),"")</f>
        <v/>
      </c>
      <c r="O43" s="74" t="str">
        <f>IF(AND('Mapa final'!$AB$58="Baja",'Mapa final'!$AD$58="Leve"),CONCATENATE("R8C",'Mapa final'!$R$58),"")</f>
        <v/>
      </c>
      <c r="P43" s="63" t="str">
        <f>IF(AND('Mapa final'!$AB$53="Baja",'Mapa final'!$AD$53="Menor"),CONCATENATE("R8C",'Mapa final'!$R$53),"")</f>
        <v/>
      </c>
      <c r="Q43" s="64" t="str">
        <f>IF(AND('Mapa final'!$AB$54="Baja",'Mapa final'!$AD$54="Menor"),CONCATENATE("R8C",'Mapa final'!$R$54),"")</f>
        <v/>
      </c>
      <c r="R43" s="64" t="str">
        <f>IF(AND('Mapa final'!$AB$55="Baja",'Mapa final'!$AD$55="Menor"),CONCATENATE("R8C",'Mapa final'!$R$55),"")</f>
        <v/>
      </c>
      <c r="S43" s="64" t="str">
        <f>IF(AND('Mapa final'!$AB$56="Baja",'Mapa final'!$AD$56="Menor"),CONCATENATE("R8C",'Mapa final'!$R$56),"")</f>
        <v/>
      </c>
      <c r="T43" s="64" t="str">
        <f>IF(AND('Mapa final'!$AB$57="Baja",'Mapa final'!$AD$57="Menor"),CONCATENATE("R8C",'Mapa final'!$R$57),"")</f>
        <v/>
      </c>
      <c r="U43" s="65" t="str">
        <f>IF(AND('Mapa final'!$AB$58="Baja",'Mapa final'!$AD$58="Menor"),CONCATENATE("R8C",'Mapa final'!$R$58),"")</f>
        <v/>
      </c>
      <c r="V43" s="63" t="str">
        <f>IF(AND('Mapa final'!$AB$53="Baja",'Mapa final'!$AD$53="Moderado"),CONCATENATE("R8C",'Mapa final'!$R$53),"")</f>
        <v/>
      </c>
      <c r="W43" s="64" t="str">
        <f>IF(AND('Mapa final'!$AB$54="Baja",'Mapa final'!$AD$54="Moderado"),CONCATENATE("R8C",'Mapa final'!$R$54),"")</f>
        <v/>
      </c>
      <c r="X43" s="64" t="str">
        <f>IF(AND('Mapa final'!$AB$55="Baja",'Mapa final'!$AD$55="Moderado"),CONCATENATE("R8C",'Mapa final'!$R$55),"")</f>
        <v/>
      </c>
      <c r="Y43" s="64" t="str">
        <f>IF(AND('Mapa final'!$AB$56="Baja",'Mapa final'!$AD$56="Moderado"),CONCATENATE("R8C",'Mapa final'!$R$56),"")</f>
        <v/>
      </c>
      <c r="Z43" s="64" t="str">
        <f>IF(AND('Mapa final'!$AB$57="Baja",'Mapa final'!$AD$57="Moderado"),CONCATENATE("R8C",'Mapa final'!$R$57),"")</f>
        <v/>
      </c>
      <c r="AA43" s="65" t="str">
        <f>IF(AND('Mapa final'!$AB$58="Baja",'Mapa final'!$AD$58="Moderado"),CONCATENATE("R8C",'Mapa final'!$R$58),"")</f>
        <v/>
      </c>
      <c r="AB43" s="48" t="str">
        <f>IF(AND('Mapa final'!$AB$53="Baja",'Mapa final'!$AD$53="Mayor"),CONCATENATE("R8C",'Mapa final'!$R$53),"")</f>
        <v/>
      </c>
      <c r="AC43" s="49" t="str">
        <f>IF(AND('Mapa final'!$AB$54="Baja",'Mapa final'!$AD$54="Mayor"),CONCATENATE("R8C",'Mapa final'!$R$54),"")</f>
        <v/>
      </c>
      <c r="AD43" s="49" t="str">
        <f>IF(AND('Mapa final'!$AB$55="Baja",'Mapa final'!$AD$55="Mayor"),CONCATENATE("R8C",'Mapa final'!$R$55),"")</f>
        <v/>
      </c>
      <c r="AE43" s="49" t="str">
        <f>IF(AND('Mapa final'!$AB$56="Baja",'Mapa final'!$AD$56="Mayor"),CONCATENATE("R8C",'Mapa final'!$R$56),"")</f>
        <v/>
      </c>
      <c r="AF43" s="49" t="str">
        <f>IF(AND('Mapa final'!$AB$57="Baja",'Mapa final'!$AD$57="Mayor"),CONCATENATE("R8C",'Mapa final'!$R$57),"")</f>
        <v/>
      </c>
      <c r="AG43" s="50" t="str">
        <f>IF(AND('Mapa final'!$AB$58="Baja",'Mapa final'!$AD$58="Mayor"),CONCATENATE("R8C",'Mapa final'!$R$58),"")</f>
        <v/>
      </c>
      <c r="AH43" s="51" t="str">
        <f>IF(AND('Mapa final'!$AB$53="Baja",'Mapa final'!$AD$53="Catastrófico"),CONCATENATE("R8C",'Mapa final'!$R$53),"")</f>
        <v/>
      </c>
      <c r="AI43" s="52" t="str">
        <f>IF(AND('Mapa final'!$AB$54="Baja",'Mapa final'!$AD$54="Catastrófico"),CONCATENATE("R8C",'Mapa final'!$R$54),"")</f>
        <v/>
      </c>
      <c r="AJ43" s="52" t="str">
        <f>IF(AND('Mapa final'!$AB$55="Baja",'Mapa final'!$AD$55="Catastrófico"),CONCATENATE("R8C",'Mapa final'!$R$55),"")</f>
        <v/>
      </c>
      <c r="AK43" s="52" t="str">
        <f>IF(AND('Mapa final'!$AB$56="Baja",'Mapa final'!$AD$56="Catastrófico"),CONCATENATE("R8C",'Mapa final'!$R$56),"")</f>
        <v/>
      </c>
      <c r="AL43" s="52" t="str">
        <f>IF(AND('Mapa final'!$AB$57="Baja",'Mapa final'!$AD$57="Catastrófico"),CONCATENATE("R8C",'Mapa final'!$R$57),"")</f>
        <v/>
      </c>
      <c r="AM43" s="53" t="str">
        <f>IF(AND('Mapa final'!$AB$58="Baja",'Mapa final'!$AD$58="Catastrófico"),CONCATENATE("R8C",'Mapa final'!$R$58),"")</f>
        <v/>
      </c>
      <c r="AN43" s="79"/>
      <c r="AO43" s="429"/>
      <c r="AP43" s="430"/>
      <c r="AQ43" s="430"/>
      <c r="AR43" s="430"/>
      <c r="AS43" s="430"/>
      <c r="AT43" s="431"/>
      <c r="AU43" s="79"/>
      <c r="AV43" s="79"/>
      <c r="AW43" s="79"/>
      <c r="AX43" s="79"/>
      <c r="AY43" s="79"/>
      <c r="AZ43" s="79"/>
      <c r="BA43" s="79"/>
      <c r="BB43" s="79"/>
      <c r="BC43" s="79"/>
      <c r="BD43" s="79"/>
      <c r="BE43" s="79"/>
      <c r="BF43" s="79"/>
      <c r="BG43" s="79"/>
      <c r="BH43" s="79"/>
      <c r="BI43" s="79"/>
      <c r="BJ43" s="79"/>
      <c r="BK43" s="79"/>
      <c r="BL43" s="79"/>
      <c r="BM43" s="79"/>
      <c r="BN43" s="79"/>
      <c r="BO43" s="79"/>
      <c r="BP43" s="79"/>
      <c r="BQ43" s="79"/>
      <c r="BR43" s="79"/>
      <c r="BS43" s="79"/>
      <c r="BT43" s="79"/>
      <c r="BU43" s="79"/>
      <c r="BV43" s="79"/>
      <c r="BW43" s="79"/>
      <c r="BX43" s="79"/>
    </row>
    <row r="44" spans="1:80" ht="15" customHeight="1" x14ac:dyDescent="0.25">
      <c r="A44" s="79"/>
      <c r="B44" s="310"/>
      <c r="C44" s="310"/>
      <c r="D44" s="311"/>
      <c r="E44" s="409"/>
      <c r="F44" s="408"/>
      <c r="G44" s="408"/>
      <c r="H44" s="408"/>
      <c r="I44" s="408"/>
      <c r="J44" s="72" t="str">
        <f>IF(AND('Mapa final'!$AB$59="Baja",'Mapa final'!$AD$59="Leve"),CONCATENATE("R9C",'Mapa final'!$R$59),"")</f>
        <v/>
      </c>
      <c r="K44" s="73" t="str">
        <f>IF(AND('Mapa final'!$AB$60="Baja",'Mapa final'!$AD$60="Leve"),CONCATENATE("R9C",'Mapa final'!$R$60),"")</f>
        <v/>
      </c>
      <c r="L44" s="73" t="str">
        <f>IF(AND('Mapa final'!$AB$61="Baja",'Mapa final'!$AD$61="Leve"),CONCATENATE("R9C",'Mapa final'!$R$61),"")</f>
        <v/>
      </c>
      <c r="M44" s="73" t="str">
        <f>IF(AND('Mapa final'!$AB$62="Baja",'Mapa final'!$AD$62="Leve"),CONCATENATE("R9C",'Mapa final'!$R$62),"")</f>
        <v/>
      </c>
      <c r="N44" s="73" t="str">
        <f>IF(AND('Mapa final'!$AB$63="Baja",'Mapa final'!$AD$63="Leve"),CONCATENATE("R9C",'Mapa final'!$R$63),"")</f>
        <v/>
      </c>
      <c r="O44" s="74" t="str">
        <f>IF(AND('Mapa final'!$AB$64="Baja",'Mapa final'!$AD$64="Leve"),CONCATENATE("R9C",'Mapa final'!$R$64),"")</f>
        <v/>
      </c>
      <c r="P44" s="63" t="str">
        <f>IF(AND('Mapa final'!$AB$59="Baja",'Mapa final'!$AD$59="Menor"),CONCATENATE("R9C",'Mapa final'!$R$59),"")</f>
        <v/>
      </c>
      <c r="Q44" s="64" t="str">
        <f>IF(AND('Mapa final'!$AB$60="Baja",'Mapa final'!$AD$60="Menor"),CONCATENATE("R9C",'Mapa final'!$R$60),"")</f>
        <v/>
      </c>
      <c r="R44" s="64" t="str">
        <f>IF(AND('Mapa final'!$AB$61="Baja",'Mapa final'!$AD$61="Menor"),CONCATENATE("R9C",'Mapa final'!$R$61),"")</f>
        <v/>
      </c>
      <c r="S44" s="64" t="str">
        <f>IF(AND('Mapa final'!$AB$62="Baja",'Mapa final'!$AD$62="Menor"),CONCATENATE("R9C",'Mapa final'!$R$62),"")</f>
        <v/>
      </c>
      <c r="T44" s="64" t="str">
        <f>IF(AND('Mapa final'!$AB$63="Baja",'Mapa final'!$AD$63="Menor"),CONCATENATE("R9C",'Mapa final'!$R$63),"")</f>
        <v/>
      </c>
      <c r="U44" s="65" t="str">
        <f>IF(AND('Mapa final'!$AB$64="Baja",'Mapa final'!$AD$64="Menor"),CONCATENATE("R9C",'Mapa final'!$R$64),"")</f>
        <v/>
      </c>
      <c r="V44" s="63" t="str">
        <f>IF(AND('Mapa final'!$AB$59="Baja",'Mapa final'!$AD$59="Moderado"),CONCATENATE("R9C",'Mapa final'!$R$59),"")</f>
        <v/>
      </c>
      <c r="W44" s="64" t="str">
        <f>IF(AND('Mapa final'!$AB$60="Baja",'Mapa final'!$AD$60="Moderado"),CONCATENATE("R9C",'Mapa final'!$R$60),"")</f>
        <v/>
      </c>
      <c r="X44" s="64" t="str">
        <f>IF(AND('Mapa final'!$AB$61="Baja",'Mapa final'!$AD$61="Moderado"),CONCATENATE("R9C",'Mapa final'!$R$61),"")</f>
        <v/>
      </c>
      <c r="Y44" s="64" t="str">
        <f>IF(AND('Mapa final'!$AB$62="Baja",'Mapa final'!$AD$62="Moderado"),CONCATENATE("R9C",'Mapa final'!$R$62),"")</f>
        <v/>
      </c>
      <c r="Z44" s="64" t="str">
        <f>IF(AND('Mapa final'!$AB$63="Baja",'Mapa final'!$AD$63="Moderado"),CONCATENATE("R9C",'Mapa final'!$R$63),"")</f>
        <v/>
      </c>
      <c r="AA44" s="65" t="str">
        <f>IF(AND('Mapa final'!$AB$64="Baja",'Mapa final'!$AD$64="Moderado"),CONCATENATE("R9C",'Mapa final'!$R$64),"")</f>
        <v/>
      </c>
      <c r="AB44" s="48" t="str">
        <f>IF(AND('Mapa final'!$AB$59="Baja",'Mapa final'!$AD$59="Mayor"),CONCATENATE("R9C",'Mapa final'!$R$59),"")</f>
        <v/>
      </c>
      <c r="AC44" s="49" t="str">
        <f>IF(AND('Mapa final'!$AB$60="Baja",'Mapa final'!$AD$60="Mayor"),CONCATENATE("R9C",'Mapa final'!$R$60),"")</f>
        <v/>
      </c>
      <c r="AD44" s="49" t="str">
        <f>IF(AND('Mapa final'!$AB$61="Baja",'Mapa final'!$AD$61="Mayor"),CONCATENATE("R9C",'Mapa final'!$R$61),"")</f>
        <v/>
      </c>
      <c r="AE44" s="49" t="str">
        <f>IF(AND('Mapa final'!$AB$62="Baja",'Mapa final'!$AD$62="Mayor"),CONCATENATE("R9C",'Mapa final'!$R$62),"")</f>
        <v/>
      </c>
      <c r="AF44" s="49" t="str">
        <f>IF(AND('Mapa final'!$AB$63="Baja",'Mapa final'!$AD$63="Mayor"),CONCATENATE("R9C",'Mapa final'!$R$63),"")</f>
        <v/>
      </c>
      <c r="AG44" s="50" t="str">
        <f>IF(AND('Mapa final'!$AB$64="Baja",'Mapa final'!$AD$64="Mayor"),CONCATENATE("R9C",'Mapa final'!$R$64),"")</f>
        <v/>
      </c>
      <c r="AH44" s="51" t="str">
        <f>IF(AND('Mapa final'!$AB$59="Baja",'Mapa final'!$AD$59="Catastrófico"),CONCATENATE("R9C",'Mapa final'!$R$59),"")</f>
        <v/>
      </c>
      <c r="AI44" s="52" t="str">
        <f>IF(AND('Mapa final'!$AB$60="Baja",'Mapa final'!$AD$60="Catastrófico"),CONCATENATE("R9C",'Mapa final'!$R$60),"")</f>
        <v/>
      </c>
      <c r="AJ44" s="52" t="str">
        <f>IF(AND('Mapa final'!$AB$61="Baja",'Mapa final'!$AD$61="Catastrófico"),CONCATENATE("R9C",'Mapa final'!$R$61),"")</f>
        <v/>
      </c>
      <c r="AK44" s="52" t="str">
        <f>IF(AND('Mapa final'!$AB$62="Baja",'Mapa final'!$AD$62="Catastrófico"),CONCATENATE("R9C",'Mapa final'!$R$62),"")</f>
        <v/>
      </c>
      <c r="AL44" s="52" t="str">
        <f>IF(AND('Mapa final'!$AB$63="Baja",'Mapa final'!$AD$63="Catastrófico"),CONCATENATE("R9C",'Mapa final'!$R$63),"")</f>
        <v/>
      </c>
      <c r="AM44" s="53" t="str">
        <f>IF(AND('Mapa final'!$AB$64="Baja",'Mapa final'!$AD$64="Catastrófico"),CONCATENATE("R9C",'Mapa final'!$R$64),"")</f>
        <v/>
      </c>
      <c r="AN44" s="79"/>
      <c r="AO44" s="429"/>
      <c r="AP44" s="430"/>
      <c r="AQ44" s="430"/>
      <c r="AR44" s="430"/>
      <c r="AS44" s="430"/>
      <c r="AT44" s="431"/>
      <c r="AU44" s="79"/>
      <c r="AV44" s="79"/>
      <c r="AW44" s="79"/>
      <c r="AX44" s="79"/>
      <c r="AY44" s="79"/>
      <c r="AZ44" s="79"/>
      <c r="BA44" s="79"/>
      <c r="BB44" s="79"/>
      <c r="BC44" s="79"/>
      <c r="BD44" s="79"/>
      <c r="BE44" s="79"/>
      <c r="BF44" s="79"/>
      <c r="BG44" s="79"/>
      <c r="BH44" s="79"/>
      <c r="BI44" s="79"/>
      <c r="BJ44" s="79"/>
      <c r="BK44" s="79"/>
      <c r="BL44" s="79"/>
      <c r="BM44" s="79"/>
      <c r="BN44" s="79"/>
      <c r="BO44" s="79"/>
      <c r="BP44" s="79"/>
      <c r="BQ44" s="79"/>
      <c r="BR44" s="79"/>
      <c r="BS44" s="79"/>
      <c r="BT44" s="79"/>
      <c r="BU44" s="79"/>
      <c r="BV44" s="79"/>
      <c r="BW44" s="79"/>
      <c r="BX44" s="79"/>
    </row>
    <row r="45" spans="1:80" ht="15.75" customHeight="1" thickBot="1" x14ac:dyDescent="0.3">
      <c r="A45" s="79"/>
      <c r="B45" s="310"/>
      <c r="C45" s="310"/>
      <c r="D45" s="311"/>
      <c r="E45" s="410"/>
      <c r="F45" s="411"/>
      <c r="G45" s="411"/>
      <c r="H45" s="411"/>
      <c r="I45" s="411"/>
      <c r="J45" s="75" t="str">
        <f>IF(AND('Mapa final'!$AB$65="Baja",'Mapa final'!$AD$65="Leve"),CONCATENATE("R10C",'Mapa final'!$R$65),"")</f>
        <v/>
      </c>
      <c r="K45" s="76" t="str">
        <f>IF(AND('Mapa final'!$AB$66="Baja",'Mapa final'!$AD$66="Leve"),CONCATENATE("R10C",'Mapa final'!$R$66),"")</f>
        <v/>
      </c>
      <c r="L45" s="76" t="str">
        <f>IF(AND('Mapa final'!$AB$67="Baja",'Mapa final'!$AD$67="Leve"),CONCATENATE("R10C",'Mapa final'!$R$67),"")</f>
        <v/>
      </c>
      <c r="M45" s="76" t="str">
        <f>IF(AND('Mapa final'!$AB$68="Baja",'Mapa final'!$AD$68="Leve"),CONCATENATE("R10C",'Mapa final'!$R$68),"")</f>
        <v/>
      </c>
      <c r="N45" s="76" t="str">
        <f>IF(AND('Mapa final'!$AB$69="Baja",'Mapa final'!$AD$69="Leve"),CONCATENATE("R10C",'Mapa final'!$R$69),"")</f>
        <v/>
      </c>
      <c r="O45" s="77" t="str">
        <f>IF(AND('Mapa final'!$AB$70="Baja",'Mapa final'!$AD$70="Leve"),CONCATENATE("R10C",'Mapa final'!$R$70),"")</f>
        <v/>
      </c>
      <c r="P45" s="63" t="str">
        <f>IF(AND('Mapa final'!$AB$65="Baja",'Mapa final'!$AD$65="Menor"),CONCATENATE("R10C",'Mapa final'!$R$65),"")</f>
        <v/>
      </c>
      <c r="Q45" s="64" t="str">
        <f>IF(AND('Mapa final'!$AB$66="Baja",'Mapa final'!$AD$66="Menor"),CONCATENATE("R10C",'Mapa final'!$R$66),"")</f>
        <v/>
      </c>
      <c r="R45" s="64" t="str">
        <f>IF(AND('Mapa final'!$AB$67="Baja",'Mapa final'!$AD$67="Menor"),CONCATENATE("R10C",'Mapa final'!$R$67),"")</f>
        <v/>
      </c>
      <c r="S45" s="64" t="str">
        <f>IF(AND('Mapa final'!$AB$68="Baja",'Mapa final'!$AD$68="Menor"),CONCATENATE("R10C",'Mapa final'!$R$68),"")</f>
        <v/>
      </c>
      <c r="T45" s="64" t="str">
        <f>IF(AND('Mapa final'!$AB$69="Baja",'Mapa final'!$AD$69="Menor"),CONCATENATE("R10C",'Mapa final'!$R$69),"")</f>
        <v/>
      </c>
      <c r="U45" s="65" t="str">
        <f>IF(AND('Mapa final'!$AB$70="Baja",'Mapa final'!$AD$70="Menor"),CONCATENATE("R10C",'Mapa final'!$R$70),"")</f>
        <v/>
      </c>
      <c r="V45" s="66" t="str">
        <f>IF(AND('Mapa final'!$AB$65="Baja",'Mapa final'!$AD$65="Moderado"),CONCATENATE("R10C",'Mapa final'!$R$65),"")</f>
        <v/>
      </c>
      <c r="W45" s="67" t="str">
        <f>IF(AND('Mapa final'!$AB$66="Baja",'Mapa final'!$AD$66="Moderado"),CONCATENATE("R10C",'Mapa final'!$R$66),"")</f>
        <v/>
      </c>
      <c r="X45" s="67" t="str">
        <f>IF(AND('Mapa final'!$AB$67="Baja",'Mapa final'!$AD$67="Moderado"),CONCATENATE("R10C",'Mapa final'!$R$67),"")</f>
        <v/>
      </c>
      <c r="Y45" s="67" t="str">
        <f>IF(AND('Mapa final'!$AB$68="Baja",'Mapa final'!$AD$68="Moderado"),CONCATENATE("R10C",'Mapa final'!$R$68),"")</f>
        <v/>
      </c>
      <c r="Z45" s="67" t="str">
        <f>IF(AND('Mapa final'!$AB$69="Baja",'Mapa final'!$AD$69="Moderado"),CONCATENATE("R10C",'Mapa final'!$R$69),"")</f>
        <v/>
      </c>
      <c r="AA45" s="68" t="str">
        <f>IF(AND('Mapa final'!$AB$70="Baja",'Mapa final'!$AD$70="Moderado"),CONCATENATE("R10C",'Mapa final'!$R$70),"")</f>
        <v/>
      </c>
      <c r="AB45" s="54" t="str">
        <f>IF(AND('Mapa final'!$AB$65="Baja",'Mapa final'!$AD$65="Mayor"),CONCATENATE("R10C",'Mapa final'!$R$65),"")</f>
        <v/>
      </c>
      <c r="AC45" s="55" t="str">
        <f>IF(AND('Mapa final'!$AB$66="Baja",'Mapa final'!$AD$66="Mayor"),CONCATENATE("R10C",'Mapa final'!$R$66),"")</f>
        <v/>
      </c>
      <c r="AD45" s="55" t="str">
        <f>IF(AND('Mapa final'!$AB$67="Baja",'Mapa final'!$AD$67="Mayor"),CONCATENATE("R10C",'Mapa final'!$R$67),"")</f>
        <v/>
      </c>
      <c r="AE45" s="55" t="str">
        <f>IF(AND('Mapa final'!$AB$68="Baja",'Mapa final'!$AD$68="Mayor"),CONCATENATE("R10C",'Mapa final'!$R$68),"")</f>
        <v/>
      </c>
      <c r="AF45" s="55" t="str">
        <f>IF(AND('Mapa final'!$AB$69="Baja",'Mapa final'!$AD$69="Mayor"),CONCATENATE("R10C",'Mapa final'!$R$69),"")</f>
        <v/>
      </c>
      <c r="AG45" s="56" t="str">
        <f>IF(AND('Mapa final'!$AB$70="Baja",'Mapa final'!$AD$70="Mayor"),CONCATENATE("R10C",'Mapa final'!$R$70),"")</f>
        <v/>
      </c>
      <c r="AH45" s="57" t="str">
        <f>IF(AND('Mapa final'!$AB$65="Baja",'Mapa final'!$AD$65="Catastrófico"),CONCATENATE("R10C",'Mapa final'!$R$65),"")</f>
        <v/>
      </c>
      <c r="AI45" s="58" t="str">
        <f>IF(AND('Mapa final'!$AB$66="Baja",'Mapa final'!$AD$66="Catastrófico"),CONCATENATE("R10C",'Mapa final'!$R$66),"")</f>
        <v/>
      </c>
      <c r="AJ45" s="58" t="str">
        <f>IF(AND('Mapa final'!$AB$67="Baja",'Mapa final'!$AD$67="Catastrófico"),CONCATENATE("R10C",'Mapa final'!$R$67),"")</f>
        <v/>
      </c>
      <c r="AK45" s="58" t="str">
        <f>IF(AND('Mapa final'!$AB$68="Baja",'Mapa final'!$AD$68="Catastrófico"),CONCATENATE("R10C",'Mapa final'!$R$68),"")</f>
        <v/>
      </c>
      <c r="AL45" s="58" t="str">
        <f>IF(AND('Mapa final'!$AB$69="Baja",'Mapa final'!$AD$69="Catastrófico"),CONCATENATE("R10C",'Mapa final'!$R$69),"")</f>
        <v/>
      </c>
      <c r="AM45" s="59" t="str">
        <f>IF(AND('Mapa final'!$AB$70="Baja",'Mapa final'!$AD$70="Catastrófico"),CONCATENATE("R10C",'Mapa final'!$R$70),"")</f>
        <v/>
      </c>
      <c r="AN45" s="79"/>
      <c r="AO45" s="432"/>
      <c r="AP45" s="433"/>
      <c r="AQ45" s="433"/>
      <c r="AR45" s="433"/>
      <c r="AS45" s="433"/>
      <c r="AT45" s="434"/>
    </row>
    <row r="46" spans="1:80" ht="46.5" customHeight="1" x14ac:dyDescent="0.35">
      <c r="A46" s="79"/>
      <c r="B46" s="310"/>
      <c r="C46" s="310"/>
      <c r="D46" s="311"/>
      <c r="E46" s="405" t="s">
        <v>105</v>
      </c>
      <c r="F46" s="406"/>
      <c r="G46" s="406"/>
      <c r="H46" s="406"/>
      <c r="I46" s="423"/>
      <c r="J46" s="69" t="str">
        <f>IF(AND('Mapa final'!$AB$11="Muy Baja",'Mapa final'!$AD$11="Leve"),CONCATENATE("R1C",'Mapa final'!$R$11),"")</f>
        <v/>
      </c>
      <c r="K46" s="70" t="str">
        <f>IF(AND('Mapa final'!$AB$12="Muy Baja",'Mapa final'!$AD$12="Leve"),CONCATENATE("R1C",'Mapa final'!$R$12),"")</f>
        <v/>
      </c>
      <c r="L46" s="70" t="str">
        <f>IF(AND('Mapa final'!$AB$13="Muy Baja",'Mapa final'!$AD$13="Leve"),CONCATENATE("R1C",'Mapa final'!$R$13),"")</f>
        <v/>
      </c>
      <c r="M46" s="70" t="str">
        <f>IF(AND('Mapa final'!$AB$14="Muy Baja",'Mapa final'!$AD$14="Leve"),CONCATENATE("R1C",'Mapa final'!$R$14),"")</f>
        <v/>
      </c>
      <c r="N46" s="70" t="str">
        <f>IF(AND('Mapa final'!$AB$15="Muy Baja",'Mapa final'!$AD$15="Leve"),CONCATENATE("R1C",'Mapa final'!$R$15),"")</f>
        <v/>
      </c>
      <c r="O46" s="71" t="str">
        <f>IF(AND('Mapa final'!$AB$16="Muy Baja",'Mapa final'!$AD$16="Leve"),CONCATENATE("R1C",'Mapa final'!$R$16),"")</f>
        <v/>
      </c>
      <c r="P46" s="69" t="str">
        <f>IF(AND('Mapa final'!$AB$11="Muy Baja",'Mapa final'!$AD$11="Menor"),CONCATENATE("R1C",'Mapa final'!$R$11),"")</f>
        <v/>
      </c>
      <c r="Q46" s="70" t="str">
        <f>IF(AND('Mapa final'!$AB$12="Muy Baja",'Mapa final'!$AD$12="Menor"),CONCATENATE("R1C",'Mapa final'!$R$12),"")</f>
        <v/>
      </c>
      <c r="R46" s="70" t="str">
        <f>IF(AND('Mapa final'!$AB$13="Muy Baja",'Mapa final'!$AD$13="Menor"),CONCATENATE("R1C",'Mapa final'!$R$13),"")</f>
        <v/>
      </c>
      <c r="S46" s="70" t="str">
        <f>IF(AND('Mapa final'!$AB$14="Muy Baja",'Mapa final'!$AD$14="Menor"),CONCATENATE("R1C",'Mapa final'!$R$14),"")</f>
        <v/>
      </c>
      <c r="T46" s="70" t="str">
        <f>IF(AND('Mapa final'!$AB$15="Muy Baja",'Mapa final'!$AD$15="Menor"),CONCATENATE("R1C",'Mapa final'!$R$15),"")</f>
        <v/>
      </c>
      <c r="U46" s="71" t="str">
        <f>IF(AND('Mapa final'!$AB$16="Muy Baja",'Mapa final'!$AD$16="Menor"),CONCATENATE("R1C",'Mapa final'!$R$16),"")</f>
        <v/>
      </c>
      <c r="V46" s="60" t="str">
        <f>IF(AND('Mapa final'!$AB$11="Muy Baja",'Mapa final'!$AD$11="Moderado"),CONCATENATE("R1C",'Mapa final'!$R$11),"")</f>
        <v/>
      </c>
      <c r="W46" s="78" t="str">
        <f>IF(AND('Mapa final'!$AB$12="Muy Baja",'Mapa final'!$AD$12="Moderado"),CONCATENATE("R1C",'Mapa final'!$R$12),"")</f>
        <v/>
      </c>
      <c r="X46" s="61" t="str">
        <f>IF(AND('Mapa final'!$AB$13="Muy Baja",'Mapa final'!$AD$13="Moderado"),CONCATENATE("R1C",'Mapa final'!$R$13),"")</f>
        <v/>
      </c>
      <c r="Y46" s="61" t="str">
        <f>IF(AND('Mapa final'!$AB$14="Muy Baja",'Mapa final'!$AD$14="Moderado"),CONCATENATE("R1C",'Mapa final'!$R$14),"")</f>
        <v/>
      </c>
      <c r="Z46" s="61" t="str">
        <f>IF(AND('Mapa final'!$AB$15="Muy Baja",'Mapa final'!$AD$15="Moderado"),CONCATENATE("R1C",'Mapa final'!$R$15),"")</f>
        <v/>
      </c>
      <c r="AA46" s="62" t="str">
        <f>IF(AND('Mapa final'!$AB$16="Muy Baja",'Mapa final'!$AD$16="Moderado"),CONCATENATE("R1C",'Mapa final'!$R$16),"")</f>
        <v/>
      </c>
      <c r="AB46" s="42" t="str">
        <f>IF(AND('Mapa final'!$AB$11="Muy Baja",'Mapa final'!$AD$11="Mayor"),CONCATENATE("R1C",'Mapa final'!$R$11),"")</f>
        <v/>
      </c>
      <c r="AC46" s="43" t="str">
        <f>IF(AND('Mapa final'!$AB$12="Muy Baja",'Mapa final'!$AD$12="Mayor"),CONCATENATE("R1C",'Mapa final'!$R$12),"")</f>
        <v/>
      </c>
      <c r="AD46" s="43" t="str">
        <f>IF(AND('Mapa final'!$AB$13="Muy Baja",'Mapa final'!$AD$13="Mayor"),CONCATENATE("R1C",'Mapa final'!$R$13),"")</f>
        <v/>
      </c>
      <c r="AE46" s="43" t="str">
        <f>IF(AND('Mapa final'!$AB$14="Muy Baja",'Mapa final'!$AD$14="Mayor"),CONCATENATE("R1C",'Mapa final'!$R$14),"")</f>
        <v/>
      </c>
      <c r="AF46" s="43" t="str">
        <f>IF(AND('Mapa final'!$AB$15="Muy Baja",'Mapa final'!$AD$15="Mayor"),CONCATENATE("R1C",'Mapa final'!$R$15),"")</f>
        <v/>
      </c>
      <c r="AG46" s="44" t="str">
        <f>IF(AND('Mapa final'!$AB$16="Muy Baja",'Mapa final'!$AD$16="Mayor"),CONCATENATE("R1C",'Mapa final'!$R$16),"")</f>
        <v/>
      </c>
      <c r="AH46" s="45" t="str">
        <f>IF(AND('Mapa final'!$AB$11="Muy Baja",'Mapa final'!$AD$11="Catastrófico"),CONCATENATE("R1C",'Mapa final'!$R$11),"")</f>
        <v/>
      </c>
      <c r="AI46" s="46" t="str">
        <f>IF(AND('Mapa final'!$AB$12="Muy Baja",'Mapa final'!$AD$12="Catastrófico"),CONCATENATE("R1C",'Mapa final'!$R$12),"")</f>
        <v/>
      </c>
      <c r="AJ46" s="46" t="str">
        <f>IF(AND('Mapa final'!$AB$13="Muy Baja",'Mapa final'!$AD$13="Catastrófico"),CONCATENATE("R1C",'Mapa final'!$R$13),"")</f>
        <v/>
      </c>
      <c r="AK46" s="46" t="str">
        <f>IF(AND('Mapa final'!$AB$14="Muy Baja",'Mapa final'!$AD$14="Catastrófico"),CONCATENATE("R1C",'Mapa final'!$R$14),"")</f>
        <v/>
      </c>
      <c r="AL46" s="46" t="str">
        <f>IF(AND('Mapa final'!$AB$15="Muy Baja",'Mapa final'!$AD$15="Catastrófico"),CONCATENATE("R1C",'Mapa final'!$R$15),"")</f>
        <v/>
      </c>
      <c r="AM46" s="47" t="str">
        <f>IF(AND('Mapa final'!$AB$16="Muy Baja",'Mapa final'!$AD$16="Catastrófico"),CONCATENATE("R1C",'Mapa final'!$R$16),"")</f>
        <v/>
      </c>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79"/>
      <c r="BR46" s="79"/>
      <c r="BS46" s="79"/>
      <c r="BT46" s="79"/>
      <c r="BU46" s="79"/>
      <c r="BV46" s="79"/>
      <c r="BW46" s="79"/>
      <c r="BX46" s="79"/>
      <c r="BY46" s="79"/>
      <c r="BZ46" s="79"/>
      <c r="CA46" s="79"/>
      <c r="CB46" s="79"/>
    </row>
    <row r="47" spans="1:80" ht="46.5" customHeight="1" x14ac:dyDescent="0.25">
      <c r="A47" s="79"/>
      <c r="B47" s="310"/>
      <c r="C47" s="310"/>
      <c r="D47" s="311"/>
      <c r="E47" s="407"/>
      <c r="F47" s="408"/>
      <c r="G47" s="408"/>
      <c r="H47" s="408"/>
      <c r="I47" s="424"/>
      <c r="J47" s="72" t="str">
        <f>IF(AND('Mapa final'!$AB$17="Muy Baja",'Mapa final'!$AD$17="Leve"),CONCATENATE("R2C",'Mapa final'!$R$17),"")</f>
        <v/>
      </c>
      <c r="K47" s="73" t="str">
        <f>IF(AND('Mapa final'!$AB$18="Muy Baja",'Mapa final'!$AD$18="Leve"),CONCATENATE("R2C",'Mapa final'!$R$18),"")</f>
        <v/>
      </c>
      <c r="L47" s="73" t="str">
        <f>IF(AND('Mapa final'!$AB$19="Muy Baja",'Mapa final'!$AD$19="Leve"),CONCATENATE("R2C",'Mapa final'!$R$19),"")</f>
        <v/>
      </c>
      <c r="M47" s="73" t="str">
        <f>IF(AND('Mapa final'!$AB$20="Muy Baja",'Mapa final'!$AD$20="Leve"),CONCATENATE("R2C",'Mapa final'!$R$20),"")</f>
        <v/>
      </c>
      <c r="N47" s="73" t="str">
        <f>IF(AND('Mapa final'!$AB$21="Muy Baja",'Mapa final'!$AD$21="Leve"),CONCATENATE("R2C",'Mapa final'!$R$21),"")</f>
        <v/>
      </c>
      <c r="O47" s="74" t="str">
        <f>IF(AND('Mapa final'!$AB$22="Muy Baja",'Mapa final'!$AD$22="Leve"),CONCATENATE("R2C",'Mapa final'!$R$22),"")</f>
        <v/>
      </c>
      <c r="P47" s="72" t="str">
        <f>IF(AND('Mapa final'!$AB$17="Muy Baja",'Mapa final'!$AD$17="Menor"),CONCATENATE("R2C",'Mapa final'!$R$17),"")</f>
        <v/>
      </c>
      <c r="Q47" s="73" t="str">
        <f>IF(AND('Mapa final'!$AB$18="Muy Baja",'Mapa final'!$AD$18="Menor"),CONCATENATE("R2C",'Mapa final'!$R$18),"")</f>
        <v/>
      </c>
      <c r="R47" s="73" t="str">
        <f>IF(AND('Mapa final'!$AB$19="Muy Baja",'Mapa final'!$AD$19="Menor"),CONCATENATE("R2C",'Mapa final'!$R$19),"")</f>
        <v/>
      </c>
      <c r="S47" s="73" t="str">
        <f>IF(AND('Mapa final'!$AB$20="Muy Baja",'Mapa final'!$AD$20="Menor"),CONCATENATE("R2C",'Mapa final'!$R$20),"")</f>
        <v/>
      </c>
      <c r="T47" s="73" t="str">
        <f>IF(AND('Mapa final'!$AB$21="Muy Baja",'Mapa final'!$AD$21="Menor"),CONCATENATE("R2C",'Mapa final'!$R$21),"")</f>
        <v/>
      </c>
      <c r="U47" s="74" t="str">
        <f>IF(AND('Mapa final'!$AB$22="Muy Baja",'Mapa final'!$AD$22="Menor"),CONCATENATE("R2C",'Mapa final'!$R$22),"")</f>
        <v/>
      </c>
      <c r="V47" s="63" t="str">
        <f>IF(AND('Mapa final'!$AB$17="Muy Baja",'Mapa final'!$AD$17="Moderado"),CONCATENATE("R2C",'Mapa final'!$R$17),"")</f>
        <v/>
      </c>
      <c r="W47" s="64" t="str">
        <f>IF(AND('Mapa final'!$AB$18="Muy Baja",'Mapa final'!$AD$18="Moderado"),CONCATENATE("R2C",'Mapa final'!$R$18),"")</f>
        <v/>
      </c>
      <c r="X47" s="64" t="str">
        <f>IF(AND('Mapa final'!$AB$19="Muy Baja",'Mapa final'!$AD$19="Moderado"),CONCATENATE("R2C",'Mapa final'!$R$19),"")</f>
        <v/>
      </c>
      <c r="Y47" s="64" t="str">
        <f>IF(AND('Mapa final'!$AB$20="Muy Baja",'Mapa final'!$AD$20="Moderado"),CONCATENATE("R2C",'Mapa final'!$R$20),"")</f>
        <v/>
      </c>
      <c r="Z47" s="64" t="str">
        <f>IF(AND('Mapa final'!$AB$21="Muy Baja",'Mapa final'!$AD$21="Moderado"),CONCATENATE("R2C",'Mapa final'!$R$21),"")</f>
        <v/>
      </c>
      <c r="AA47" s="65" t="str">
        <f>IF(AND('Mapa final'!$AB$22="Muy Baja",'Mapa final'!$AD$22="Moderado"),CONCATENATE("R2C",'Mapa final'!$R$22),"")</f>
        <v/>
      </c>
      <c r="AB47" s="48" t="str">
        <f>IF(AND('Mapa final'!$AB$17="Muy Baja",'Mapa final'!$AD$17="Mayor"),CONCATENATE("R2C",'Mapa final'!$R$17),"")</f>
        <v/>
      </c>
      <c r="AC47" s="49" t="str">
        <f>IF(AND('Mapa final'!$AB$18="Muy Baja",'Mapa final'!$AD$18="Mayor"),CONCATENATE("R2C",'Mapa final'!$R$18),"")</f>
        <v/>
      </c>
      <c r="AD47" s="49" t="str">
        <f>IF(AND('Mapa final'!$AB$19="Muy Baja",'Mapa final'!$AD$19="Mayor"),CONCATENATE("R2C",'Mapa final'!$R$19),"")</f>
        <v/>
      </c>
      <c r="AE47" s="49" t="str">
        <f>IF(AND('Mapa final'!$AB$20="Muy Baja",'Mapa final'!$AD$20="Mayor"),CONCATENATE("R2C",'Mapa final'!$R$20),"")</f>
        <v/>
      </c>
      <c r="AF47" s="49" t="str">
        <f>IF(AND('Mapa final'!$AB$21="Muy Baja",'Mapa final'!$AD$21="Mayor"),CONCATENATE("R2C",'Mapa final'!$R$21),"")</f>
        <v/>
      </c>
      <c r="AG47" s="50" t="str">
        <f>IF(AND('Mapa final'!$AB$22="Muy Baja",'Mapa final'!$AD$22="Mayor"),CONCATENATE("R2C",'Mapa final'!$R$22),"")</f>
        <v/>
      </c>
      <c r="AH47" s="51" t="str">
        <f>IF(AND('Mapa final'!$AB$17="Muy Baja",'Mapa final'!$AD$17="Catastrófico"),CONCATENATE("R2C",'Mapa final'!$R$17),"")</f>
        <v/>
      </c>
      <c r="AI47" s="52" t="str">
        <f>IF(AND('Mapa final'!$AB$18="Muy Baja",'Mapa final'!$AD$18="Catastrófico"),CONCATENATE("R2C",'Mapa final'!$R$18),"")</f>
        <v/>
      </c>
      <c r="AJ47" s="52" t="str">
        <f>IF(AND('Mapa final'!$AB$19="Muy Baja",'Mapa final'!$AD$19="Catastrófico"),CONCATENATE("R2C",'Mapa final'!$R$19),"")</f>
        <v/>
      </c>
      <c r="AK47" s="52" t="str">
        <f>IF(AND('Mapa final'!$AB$20="Muy Baja",'Mapa final'!$AD$20="Catastrófico"),CONCATENATE("R2C",'Mapa final'!$R$20),"")</f>
        <v/>
      </c>
      <c r="AL47" s="52" t="str">
        <f>IF(AND('Mapa final'!$AB$21="Muy Baja",'Mapa final'!$AD$21="Catastrófico"),CONCATENATE("R2C",'Mapa final'!$R$21),"")</f>
        <v/>
      </c>
      <c r="AM47" s="53" t="str">
        <f>IF(AND('Mapa final'!$AB$22="Muy Baja",'Mapa final'!$AD$22="Catastrófico"),CONCATENATE("R2C",'Mapa final'!$R$22),"")</f>
        <v/>
      </c>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79"/>
      <c r="BR47" s="79"/>
      <c r="BS47" s="79"/>
      <c r="BT47" s="79"/>
      <c r="BU47" s="79"/>
      <c r="BV47" s="79"/>
      <c r="BW47" s="79"/>
      <c r="BX47" s="79"/>
      <c r="BY47" s="79"/>
      <c r="BZ47" s="79"/>
      <c r="CA47" s="79"/>
      <c r="CB47" s="79"/>
    </row>
    <row r="48" spans="1:80" ht="15" customHeight="1" x14ac:dyDescent="0.25">
      <c r="A48" s="79"/>
      <c r="B48" s="310"/>
      <c r="C48" s="310"/>
      <c r="D48" s="311"/>
      <c r="E48" s="407"/>
      <c r="F48" s="408"/>
      <c r="G48" s="408"/>
      <c r="H48" s="408"/>
      <c r="I48" s="424"/>
      <c r="J48" s="72" t="str">
        <f>IF(AND('Mapa final'!$AB$23="Muy Baja",'Mapa final'!$AD$23="Leve"),CONCATENATE("R3C",'Mapa final'!$R$23),"")</f>
        <v>R3C1</v>
      </c>
      <c r="K48" s="73" t="str">
        <f>IF(AND('Mapa final'!$AB$24="Muy Baja",'Mapa final'!$AD$24="Leve"),CONCATENATE("R3C",'Mapa final'!$R$24),"")</f>
        <v/>
      </c>
      <c r="L48" s="73" t="str">
        <f>IF(AND('Mapa final'!$AB$25="Muy Baja",'Mapa final'!$AD$25="Leve"),CONCATENATE("R3C",'Mapa final'!$R$25),"")</f>
        <v/>
      </c>
      <c r="M48" s="73" t="str">
        <f>IF(AND('Mapa final'!$AB$26="Muy Baja",'Mapa final'!$AD$26="Leve"),CONCATENATE("R3C",'Mapa final'!$R$26),"")</f>
        <v/>
      </c>
      <c r="N48" s="73" t="str">
        <f>IF(AND('Mapa final'!$AB$27="Muy Baja",'Mapa final'!$AD$27="Leve"),CONCATENATE("R3C",'Mapa final'!$R$27),"")</f>
        <v/>
      </c>
      <c r="O48" s="74" t="str">
        <f>IF(AND('Mapa final'!$AB$28="Muy Baja",'Mapa final'!$AD$28="Leve"),CONCATENATE("R3C",'Mapa final'!$R$28),"")</f>
        <v/>
      </c>
      <c r="P48" s="72" t="str">
        <f>IF(AND('Mapa final'!$AB$23="Muy Baja",'Mapa final'!$AD$23="Menor"),CONCATENATE("R3C",'Mapa final'!$R$23),"")</f>
        <v/>
      </c>
      <c r="Q48" s="73" t="str">
        <f>IF(AND('Mapa final'!$AB$24="Muy Baja",'Mapa final'!$AD$24="Menor"),CONCATENATE("R3C",'Mapa final'!$R$24),"")</f>
        <v/>
      </c>
      <c r="R48" s="73" t="str">
        <f>IF(AND('Mapa final'!$AB$25="Muy Baja",'Mapa final'!$AD$25="Menor"),CONCATENATE("R3C",'Mapa final'!$R$25),"")</f>
        <v/>
      </c>
      <c r="S48" s="73" t="str">
        <f>IF(AND('Mapa final'!$AB$26="Muy Baja",'Mapa final'!$AD$26="Menor"),CONCATENATE("R3C",'Mapa final'!$R$26),"")</f>
        <v/>
      </c>
      <c r="T48" s="73" t="str">
        <f>IF(AND('Mapa final'!$AB$27="Muy Baja",'Mapa final'!$AD$27="Menor"),CONCATENATE("R3C",'Mapa final'!$R$27),"")</f>
        <v/>
      </c>
      <c r="U48" s="74" t="str">
        <f>IF(AND('Mapa final'!$AB$28="Muy Baja",'Mapa final'!$AD$28="Menor"),CONCATENATE("R3C",'Mapa final'!$R$28),"")</f>
        <v/>
      </c>
      <c r="V48" s="63" t="str">
        <f>IF(AND('Mapa final'!$AB$23="Muy Baja",'Mapa final'!$AD$23="Moderado"),CONCATENATE("R3C",'Mapa final'!$R$23),"")</f>
        <v/>
      </c>
      <c r="W48" s="64" t="str">
        <f>IF(AND('Mapa final'!$AB$24="Muy Baja",'Mapa final'!$AD$24="Moderado"),CONCATENATE("R3C",'Mapa final'!$R$24),"")</f>
        <v/>
      </c>
      <c r="X48" s="64" t="str">
        <f>IF(AND('Mapa final'!$AB$25="Muy Baja",'Mapa final'!$AD$25="Moderado"),CONCATENATE("R3C",'Mapa final'!$R$25),"")</f>
        <v/>
      </c>
      <c r="Y48" s="64" t="str">
        <f>IF(AND('Mapa final'!$AB$26="Muy Baja",'Mapa final'!$AD$26="Moderado"),CONCATENATE("R3C",'Mapa final'!$R$26),"")</f>
        <v/>
      </c>
      <c r="Z48" s="64" t="str">
        <f>IF(AND('Mapa final'!$AB$27="Muy Baja",'Mapa final'!$AD$27="Moderado"),CONCATENATE("R3C",'Mapa final'!$R$27),"")</f>
        <v/>
      </c>
      <c r="AA48" s="65" t="str">
        <f>IF(AND('Mapa final'!$AB$28="Muy Baja",'Mapa final'!$AD$28="Moderado"),CONCATENATE("R3C",'Mapa final'!$R$28),"")</f>
        <v/>
      </c>
      <c r="AB48" s="48" t="str">
        <f>IF(AND('Mapa final'!$AB$23="Muy Baja",'Mapa final'!$AD$23="Mayor"),CONCATENATE("R3C",'Mapa final'!$R$23),"")</f>
        <v/>
      </c>
      <c r="AC48" s="49" t="str">
        <f>IF(AND('Mapa final'!$AB$24="Muy Baja",'Mapa final'!$AD$24="Mayor"),CONCATENATE("R3C",'Mapa final'!$R$24),"")</f>
        <v/>
      </c>
      <c r="AD48" s="49" t="str">
        <f>IF(AND('Mapa final'!$AB$25="Muy Baja",'Mapa final'!$AD$25="Mayor"),CONCATENATE("R3C",'Mapa final'!$R$25),"")</f>
        <v/>
      </c>
      <c r="AE48" s="49" t="str">
        <f>IF(AND('Mapa final'!$AB$26="Muy Baja",'Mapa final'!$AD$26="Mayor"),CONCATENATE("R3C",'Mapa final'!$R$26),"")</f>
        <v/>
      </c>
      <c r="AF48" s="49" t="str">
        <f>IF(AND('Mapa final'!$AB$27="Muy Baja",'Mapa final'!$AD$27="Mayor"),CONCATENATE("R3C",'Mapa final'!$R$27),"")</f>
        <v/>
      </c>
      <c r="AG48" s="50" t="str">
        <f>IF(AND('Mapa final'!$AB$28="Muy Baja",'Mapa final'!$AD$28="Mayor"),CONCATENATE("R3C",'Mapa final'!$R$28),"")</f>
        <v/>
      </c>
      <c r="AH48" s="51" t="str">
        <f>IF(AND('Mapa final'!$AB$23="Muy Baja",'Mapa final'!$AD$23="Catastrófico"),CONCATENATE("R3C",'Mapa final'!$R$23),"")</f>
        <v/>
      </c>
      <c r="AI48" s="52" t="str">
        <f>IF(AND('Mapa final'!$AB$24="Muy Baja",'Mapa final'!$AD$24="Catastrófico"),CONCATENATE("R3C",'Mapa final'!$R$24),"")</f>
        <v/>
      </c>
      <c r="AJ48" s="52" t="str">
        <f>IF(AND('Mapa final'!$AB$25="Muy Baja",'Mapa final'!$AD$25="Catastrófico"),CONCATENATE("R3C",'Mapa final'!$R$25),"")</f>
        <v/>
      </c>
      <c r="AK48" s="52" t="str">
        <f>IF(AND('Mapa final'!$AB$26="Muy Baja",'Mapa final'!$AD$26="Catastrófico"),CONCATENATE("R3C",'Mapa final'!$R$26),"")</f>
        <v/>
      </c>
      <c r="AL48" s="52" t="str">
        <f>IF(AND('Mapa final'!$AB$27="Muy Baja",'Mapa final'!$AD$27="Catastrófico"),CONCATENATE("R3C",'Mapa final'!$R$27),"")</f>
        <v/>
      </c>
      <c r="AM48" s="53" t="str">
        <f>IF(AND('Mapa final'!$AB$28="Muy Baja",'Mapa final'!$AD$28="Catastrófico"),CONCATENATE("R3C",'Mapa final'!$R$28),"")</f>
        <v/>
      </c>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79"/>
      <c r="BR48" s="79"/>
      <c r="BS48" s="79"/>
      <c r="BT48" s="79"/>
      <c r="BU48" s="79"/>
      <c r="BV48" s="79"/>
      <c r="BW48" s="79"/>
      <c r="BX48" s="79"/>
      <c r="BY48" s="79"/>
      <c r="BZ48" s="79"/>
      <c r="CA48" s="79"/>
      <c r="CB48" s="79"/>
    </row>
    <row r="49" spans="1:80" ht="15" customHeight="1" x14ac:dyDescent="0.25">
      <c r="A49" s="79"/>
      <c r="B49" s="310"/>
      <c r="C49" s="310"/>
      <c r="D49" s="311"/>
      <c r="E49" s="409"/>
      <c r="F49" s="408"/>
      <c r="G49" s="408"/>
      <c r="H49" s="408"/>
      <c r="I49" s="424"/>
      <c r="J49" s="72" t="str">
        <f>IF(AND('Mapa final'!$AB$29="Muy Baja",'Mapa final'!$AD$29="Leve"),CONCATENATE("R4C",'Mapa final'!$R$29),"")</f>
        <v/>
      </c>
      <c r="K49" s="73" t="str">
        <f>IF(AND('Mapa final'!$AB$30="Muy Baja",'Mapa final'!$AD$30="Leve"),CONCATENATE("R4C",'Mapa final'!$R$30),"")</f>
        <v/>
      </c>
      <c r="L49" s="73" t="str">
        <f>IF(AND('Mapa final'!$AB$31="Muy Baja",'Mapa final'!$AD$31="Leve"),CONCATENATE("R4C",'Mapa final'!$R$31),"")</f>
        <v/>
      </c>
      <c r="M49" s="73" t="str">
        <f>IF(AND('Mapa final'!$AB$32="Muy Baja",'Mapa final'!$AD$32="Leve"),CONCATENATE("R4C",'Mapa final'!$R$32),"")</f>
        <v/>
      </c>
      <c r="N49" s="73" t="str">
        <f>IF(AND('Mapa final'!$AB$33="Muy Baja",'Mapa final'!$AD$33="Leve"),CONCATENATE("R4C",'Mapa final'!$R$33),"")</f>
        <v/>
      </c>
      <c r="O49" s="74" t="str">
        <f>IF(AND('Mapa final'!$AB$34="Muy Baja",'Mapa final'!$AD$34="Leve"),CONCATENATE("R4C",'Mapa final'!$R$34),"")</f>
        <v/>
      </c>
      <c r="P49" s="72" t="str">
        <f>IF(AND('Mapa final'!$AB$29="Muy Baja",'Mapa final'!$AD$29="Menor"),CONCATENATE("R4C",'Mapa final'!$R$29),"")</f>
        <v/>
      </c>
      <c r="Q49" s="73" t="str">
        <f>IF(AND('Mapa final'!$AB$30="Muy Baja",'Mapa final'!$AD$30="Menor"),CONCATENATE("R4C",'Mapa final'!$R$30),"")</f>
        <v/>
      </c>
      <c r="R49" s="73" t="str">
        <f>IF(AND('Mapa final'!$AB$31="Muy Baja",'Mapa final'!$AD$31="Menor"),CONCATENATE("R4C",'Mapa final'!$R$31),"")</f>
        <v/>
      </c>
      <c r="S49" s="73" t="str">
        <f>IF(AND('Mapa final'!$AB$32="Muy Baja",'Mapa final'!$AD$32="Menor"),CONCATENATE("R4C",'Mapa final'!$R$32),"")</f>
        <v/>
      </c>
      <c r="T49" s="73" t="str">
        <f>IF(AND('Mapa final'!$AB$33="Muy Baja",'Mapa final'!$AD$33="Menor"),CONCATENATE("R4C",'Mapa final'!$R$33),"")</f>
        <v/>
      </c>
      <c r="U49" s="74" t="str">
        <f>IF(AND('Mapa final'!$AB$34="Muy Baja",'Mapa final'!$AD$34="Menor"),CONCATENATE("R4C",'Mapa final'!$R$34),"")</f>
        <v/>
      </c>
      <c r="V49" s="63" t="str">
        <f>IF(AND('Mapa final'!$AB$29="Muy Baja",'Mapa final'!$AD$29="Moderado"),CONCATENATE("R4C",'Mapa final'!$R$29),"")</f>
        <v/>
      </c>
      <c r="W49" s="64" t="str">
        <f>IF(AND('Mapa final'!$AB$30="Muy Baja",'Mapa final'!$AD$30="Moderado"),CONCATENATE("R4C",'Mapa final'!$R$30),"")</f>
        <v/>
      </c>
      <c r="X49" s="64" t="str">
        <f>IF(AND('Mapa final'!$AB$31="Muy Baja",'Mapa final'!$AD$31="Moderado"),CONCATENATE("R4C",'Mapa final'!$R$31),"")</f>
        <v/>
      </c>
      <c r="Y49" s="64" t="str">
        <f>IF(AND('Mapa final'!$AB$32="Muy Baja",'Mapa final'!$AD$32="Moderado"),CONCATENATE("R4C",'Mapa final'!$R$32),"")</f>
        <v/>
      </c>
      <c r="Z49" s="64" t="str">
        <f>IF(AND('Mapa final'!$AB$33="Muy Baja",'Mapa final'!$AD$33="Moderado"),CONCATENATE("R4C",'Mapa final'!$R$33),"")</f>
        <v/>
      </c>
      <c r="AA49" s="65" t="str">
        <f>IF(AND('Mapa final'!$AB$34="Muy Baja",'Mapa final'!$AD$34="Moderado"),CONCATENATE("R4C",'Mapa final'!$R$34),"")</f>
        <v/>
      </c>
      <c r="AB49" s="48" t="str">
        <f>IF(AND('Mapa final'!$AB$29="Muy Baja",'Mapa final'!$AD$29="Mayor"),CONCATENATE("R4C",'Mapa final'!$R$29),"")</f>
        <v/>
      </c>
      <c r="AC49" s="49" t="str">
        <f>IF(AND('Mapa final'!$AB$30="Muy Baja",'Mapa final'!$AD$30="Mayor"),CONCATENATE("R4C",'Mapa final'!$R$30),"")</f>
        <v/>
      </c>
      <c r="AD49" s="49" t="str">
        <f>IF(AND('Mapa final'!$AB$31="Muy Baja",'Mapa final'!$AD$31="Mayor"),CONCATENATE("R4C",'Mapa final'!$R$31),"")</f>
        <v/>
      </c>
      <c r="AE49" s="49" t="str">
        <f>IF(AND('Mapa final'!$AB$32="Muy Baja",'Mapa final'!$AD$32="Mayor"),CONCATENATE("R4C",'Mapa final'!$R$32),"")</f>
        <v/>
      </c>
      <c r="AF49" s="49" t="str">
        <f>IF(AND('Mapa final'!$AB$33="Muy Baja",'Mapa final'!$AD$33="Mayor"),CONCATENATE("R4C",'Mapa final'!$R$33),"")</f>
        <v/>
      </c>
      <c r="AG49" s="50" t="str">
        <f>IF(AND('Mapa final'!$AB$34="Muy Baja",'Mapa final'!$AD$34="Mayor"),CONCATENATE("R4C",'Mapa final'!$R$34),"")</f>
        <v/>
      </c>
      <c r="AH49" s="51" t="str">
        <f>IF(AND('Mapa final'!$AB$29="Muy Baja",'Mapa final'!$AD$29="Catastrófico"),CONCATENATE("R4C",'Mapa final'!$R$29),"")</f>
        <v/>
      </c>
      <c r="AI49" s="52" t="str">
        <f>IF(AND('Mapa final'!$AB$30="Muy Baja",'Mapa final'!$AD$30="Catastrófico"),CONCATENATE("R4C",'Mapa final'!$R$30),"")</f>
        <v/>
      </c>
      <c r="AJ49" s="52" t="str">
        <f>IF(AND('Mapa final'!$AB$31="Muy Baja",'Mapa final'!$AD$31="Catastrófico"),CONCATENATE("R4C",'Mapa final'!$R$31),"")</f>
        <v/>
      </c>
      <c r="AK49" s="52" t="str">
        <f>IF(AND('Mapa final'!$AB$32="Muy Baja",'Mapa final'!$AD$32="Catastrófico"),CONCATENATE("R4C",'Mapa final'!$R$32),"")</f>
        <v/>
      </c>
      <c r="AL49" s="52" t="str">
        <f>IF(AND('Mapa final'!$AB$33="Muy Baja",'Mapa final'!$AD$33="Catastrófico"),CONCATENATE("R4C",'Mapa final'!$R$33),"")</f>
        <v/>
      </c>
      <c r="AM49" s="53" t="str">
        <f>IF(AND('Mapa final'!$AB$34="Muy Baja",'Mapa final'!$AD$34="Catastrófico"),CONCATENATE("R4C",'Mapa final'!$R$34),"")</f>
        <v/>
      </c>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79"/>
      <c r="BR49" s="79"/>
      <c r="BS49" s="79"/>
      <c r="BT49" s="79"/>
      <c r="BU49" s="79"/>
      <c r="BV49" s="79"/>
      <c r="BW49" s="79"/>
      <c r="BX49" s="79"/>
      <c r="BY49" s="79"/>
      <c r="BZ49" s="79"/>
      <c r="CA49" s="79"/>
      <c r="CB49" s="79"/>
    </row>
    <row r="50" spans="1:80" ht="15" customHeight="1" x14ac:dyDescent="0.25">
      <c r="A50" s="79"/>
      <c r="B50" s="310"/>
      <c r="C50" s="310"/>
      <c r="D50" s="311"/>
      <c r="E50" s="409"/>
      <c r="F50" s="408"/>
      <c r="G50" s="408"/>
      <c r="H50" s="408"/>
      <c r="I50" s="424"/>
      <c r="J50" s="72" t="str">
        <f>IF(AND('Mapa final'!$AB$35="Muy Baja",'Mapa final'!$AD$35="Leve"),CONCATENATE("R5C",'Mapa final'!$R$35),"")</f>
        <v/>
      </c>
      <c r="K50" s="73" t="str">
        <f>IF(AND('Mapa final'!$AB$36="Muy Baja",'Mapa final'!$AD$36="Leve"),CONCATENATE("R5C",'Mapa final'!$R$36),"")</f>
        <v/>
      </c>
      <c r="L50" s="73" t="str">
        <f>IF(AND('Mapa final'!$AB$37="Muy Baja",'Mapa final'!$AD$37="Leve"),CONCATENATE("R5C",'Mapa final'!$R$37),"")</f>
        <v/>
      </c>
      <c r="M50" s="73" t="str">
        <f>IF(AND('Mapa final'!$AB$38="Muy Baja",'Mapa final'!$AD$38="Leve"),CONCATENATE("R5C",'Mapa final'!$R$38),"")</f>
        <v/>
      </c>
      <c r="N50" s="73" t="str">
        <f>IF(AND('Mapa final'!$AB$39="Muy Baja",'Mapa final'!$AD$39="Leve"),CONCATENATE("R5C",'Mapa final'!$R$39),"")</f>
        <v/>
      </c>
      <c r="O50" s="74" t="str">
        <f>IF(AND('Mapa final'!$AB$40="Muy Baja",'Mapa final'!$AD$40="Leve"),CONCATENATE("R5C",'Mapa final'!$R$40),"")</f>
        <v/>
      </c>
      <c r="P50" s="72" t="str">
        <f>IF(AND('Mapa final'!$AB$35="Muy Baja",'Mapa final'!$AD$35="Menor"),CONCATENATE("R5C",'Mapa final'!$R$35),"")</f>
        <v/>
      </c>
      <c r="Q50" s="73" t="str">
        <f>IF(AND('Mapa final'!$AB$36="Muy Baja",'Mapa final'!$AD$36="Menor"),CONCATENATE("R5C",'Mapa final'!$R$36),"")</f>
        <v/>
      </c>
      <c r="R50" s="73" t="str">
        <f>IF(AND('Mapa final'!$AB$37="Muy Baja",'Mapa final'!$AD$37="Menor"),CONCATENATE("R5C",'Mapa final'!$R$37),"")</f>
        <v/>
      </c>
      <c r="S50" s="73" t="str">
        <f>IF(AND('Mapa final'!$AB$38="Muy Baja",'Mapa final'!$AD$38="Menor"),CONCATENATE("R5C",'Mapa final'!$R$38),"")</f>
        <v/>
      </c>
      <c r="T50" s="73" t="str">
        <f>IF(AND('Mapa final'!$AB$39="Muy Baja",'Mapa final'!$AD$39="Menor"),CONCATENATE("R5C",'Mapa final'!$R$39),"")</f>
        <v/>
      </c>
      <c r="U50" s="74" t="str">
        <f>IF(AND('Mapa final'!$AB$40="Muy Baja",'Mapa final'!$AD$40="Menor"),CONCATENATE("R5C",'Mapa final'!$R$40),"")</f>
        <v/>
      </c>
      <c r="V50" s="63" t="str">
        <f>IF(AND('Mapa final'!$AB$35="Muy Baja",'Mapa final'!$AD$35="Moderado"),CONCATENATE("R5C",'Mapa final'!$R$35),"")</f>
        <v/>
      </c>
      <c r="W50" s="64" t="str">
        <f>IF(AND('Mapa final'!$AB$36="Muy Baja",'Mapa final'!$AD$36="Moderado"),CONCATENATE("R5C",'Mapa final'!$R$36),"")</f>
        <v/>
      </c>
      <c r="X50" s="64" t="str">
        <f>IF(AND('Mapa final'!$AB$37="Muy Baja",'Mapa final'!$AD$37="Moderado"),CONCATENATE("R5C",'Mapa final'!$R$37),"")</f>
        <v/>
      </c>
      <c r="Y50" s="64" t="str">
        <f>IF(AND('Mapa final'!$AB$38="Muy Baja",'Mapa final'!$AD$38="Moderado"),CONCATENATE("R5C",'Mapa final'!$R$38),"")</f>
        <v/>
      </c>
      <c r="Z50" s="64" t="str">
        <f>IF(AND('Mapa final'!$AB$39="Muy Baja",'Mapa final'!$AD$39="Moderado"),CONCATENATE("R5C",'Mapa final'!$R$39),"")</f>
        <v/>
      </c>
      <c r="AA50" s="65" t="str">
        <f>IF(AND('Mapa final'!$AB$40="Muy Baja",'Mapa final'!$AD$40="Moderado"),CONCATENATE("R5C",'Mapa final'!$R$40),"")</f>
        <v/>
      </c>
      <c r="AB50" s="48" t="str">
        <f>IF(AND('Mapa final'!$AB$35="Muy Baja",'Mapa final'!$AD$35="Mayor"),CONCATENATE("R5C",'Mapa final'!$R$35),"")</f>
        <v/>
      </c>
      <c r="AC50" s="49" t="str">
        <f>IF(AND('Mapa final'!$AB$36="Muy Baja",'Mapa final'!$AD$36="Mayor"),CONCATENATE("R5C",'Mapa final'!$R$36),"")</f>
        <v/>
      </c>
      <c r="AD50" s="49" t="str">
        <f>IF(AND('Mapa final'!$AB$37="Muy Baja",'Mapa final'!$AD$37="Mayor"),CONCATENATE("R5C",'Mapa final'!$R$37),"")</f>
        <v/>
      </c>
      <c r="AE50" s="49" t="str">
        <f>IF(AND('Mapa final'!$AB$38="Muy Baja",'Mapa final'!$AD$38="Mayor"),CONCATENATE("R5C",'Mapa final'!$R$38),"")</f>
        <v/>
      </c>
      <c r="AF50" s="49" t="str">
        <f>IF(AND('Mapa final'!$AB$39="Muy Baja",'Mapa final'!$AD$39="Mayor"),CONCATENATE("R5C",'Mapa final'!$R$39),"")</f>
        <v/>
      </c>
      <c r="AG50" s="50" t="str">
        <f>IF(AND('Mapa final'!$AB$40="Muy Baja",'Mapa final'!$AD$40="Mayor"),CONCATENATE("R5C",'Mapa final'!$R$40),"")</f>
        <v/>
      </c>
      <c r="AH50" s="51" t="str">
        <f>IF(AND('Mapa final'!$AB$35="Muy Baja",'Mapa final'!$AD$35="Catastrófico"),CONCATENATE("R5C",'Mapa final'!$R$35),"")</f>
        <v/>
      </c>
      <c r="AI50" s="52" t="str">
        <f>IF(AND('Mapa final'!$AB$36="Muy Baja",'Mapa final'!$AD$36="Catastrófico"),CONCATENATE("R5C",'Mapa final'!$R$36),"")</f>
        <v/>
      </c>
      <c r="AJ50" s="52" t="str">
        <f>IF(AND('Mapa final'!$AB$37="Muy Baja",'Mapa final'!$AD$37="Catastrófico"),CONCATENATE("R5C",'Mapa final'!$R$37),"")</f>
        <v/>
      </c>
      <c r="AK50" s="52" t="str">
        <f>IF(AND('Mapa final'!$AB$38="Muy Baja",'Mapa final'!$AD$38="Catastrófico"),CONCATENATE("R5C",'Mapa final'!$R$38),"")</f>
        <v/>
      </c>
      <c r="AL50" s="52" t="str">
        <f>IF(AND('Mapa final'!$AB$39="Muy Baja",'Mapa final'!$AD$39="Catastrófico"),CONCATENATE("R5C",'Mapa final'!$R$39),"")</f>
        <v/>
      </c>
      <c r="AM50" s="53" t="str">
        <f>IF(AND('Mapa final'!$AB$40="Muy Baja",'Mapa final'!$AD$40="Catastrófico"),CONCATENATE("R5C",'Mapa final'!$R$40),"")</f>
        <v/>
      </c>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79"/>
      <c r="BR50" s="79"/>
      <c r="BS50" s="79"/>
      <c r="BT50" s="79"/>
      <c r="BU50" s="79"/>
      <c r="BV50" s="79"/>
      <c r="BW50" s="79"/>
      <c r="BX50" s="79"/>
      <c r="BY50" s="79"/>
      <c r="BZ50" s="79"/>
      <c r="CA50" s="79"/>
      <c r="CB50" s="79"/>
    </row>
    <row r="51" spans="1:80" ht="15" customHeight="1" x14ac:dyDescent="0.25">
      <c r="A51" s="79"/>
      <c r="B51" s="310"/>
      <c r="C51" s="310"/>
      <c r="D51" s="311"/>
      <c r="E51" s="409"/>
      <c r="F51" s="408"/>
      <c r="G51" s="408"/>
      <c r="H51" s="408"/>
      <c r="I51" s="424"/>
      <c r="J51" s="72" t="str">
        <f>IF(AND('Mapa final'!$AB$41="Muy Baja",'Mapa final'!$AD$41="Leve"),CONCATENATE("R6C",'Mapa final'!$R$41),"")</f>
        <v/>
      </c>
      <c r="K51" s="73" t="str">
        <f>IF(AND('Mapa final'!$AB$42="Muy Baja",'Mapa final'!$AD$42="Leve"),CONCATENATE("R6C",'Mapa final'!$R$42),"")</f>
        <v/>
      </c>
      <c r="L51" s="73" t="str">
        <f>IF(AND('Mapa final'!$AB$43="Muy Baja",'Mapa final'!$AD$43="Leve"),CONCATENATE("R6C",'Mapa final'!$R$43),"")</f>
        <v/>
      </c>
      <c r="M51" s="73" t="str">
        <f>IF(AND('Mapa final'!$AB$44="Muy Baja",'Mapa final'!$AD$44="Leve"),CONCATENATE("R6C",'Mapa final'!$R$44),"")</f>
        <v/>
      </c>
      <c r="N51" s="73" t="str">
        <f>IF(AND('Mapa final'!$AB$45="Muy Baja",'Mapa final'!$AD$45="Leve"),CONCATENATE("R6C",'Mapa final'!$R$45),"")</f>
        <v/>
      </c>
      <c r="O51" s="74" t="str">
        <f>IF(AND('Mapa final'!$AB$46="Muy Baja",'Mapa final'!$AD$46="Leve"),CONCATENATE("R6C",'Mapa final'!$R$46),"")</f>
        <v/>
      </c>
      <c r="P51" s="72" t="str">
        <f>IF(AND('Mapa final'!$AB$41="Muy Baja",'Mapa final'!$AD$41="Menor"),CONCATENATE("R6C",'Mapa final'!$R$41),"")</f>
        <v/>
      </c>
      <c r="Q51" s="73" t="str">
        <f>IF(AND('Mapa final'!$AB$42="Muy Baja",'Mapa final'!$AD$42="Menor"),CONCATENATE("R6C",'Mapa final'!$R$42),"")</f>
        <v/>
      </c>
      <c r="R51" s="73" t="str">
        <f>IF(AND('Mapa final'!$AB$43="Muy Baja",'Mapa final'!$AD$43="Menor"),CONCATENATE("R6C",'Mapa final'!$R$43),"")</f>
        <v/>
      </c>
      <c r="S51" s="73" t="str">
        <f>IF(AND('Mapa final'!$AB$44="Muy Baja",'Mapa final'!$AD$44="Menor"),CONCATENATE("R6C",'Mapa final'!$R$44),"")</f>
        <v/>
      </c>
      <c r="T51" s="73" t="str">
        <f>IF(AND('Mapa final'!$AB$45="Muy Baja",'Mapa final'!$AD$45="Menor"),CONCATENATE("R6C",'Mapa final'!$R$45),"")</f>
        <v/>
      </c>
      <c r="U51" s="74" t="str">
        <f>IF(AND('Mapa final'!$AB$46="Muy Baja",'Mapa final'!$AD$46="Menor"),CONCATENATE("R6C",'Mapa final'!$R$46),"")</f>
        <v/>
      </c>
      <c r="V51" s="63" t="str">
        <f>IF(AND('Mapa final'!$AB$41="Muy Baja",'Mapa final'!$AD$41="Moderado"),CONCATENATE("R6C",'Mapa final'!$R$41),"")</f>
        <v/>
      </c>
      <c r="W51" s="64" t="str">
        <f>IF(AND('Mapa final'!$AB$42="Muy Baja",'Mapa final'!$AD$42="Moderado"),CONCATENATE("R6C",'Mapa final'!$R$42),"")</f>
        <v/>
      </c>
      <c r="X51" s="64" t="str">
        <f>IF(AND('Mapa final'!$AB$43="Muy Baja",'Mapa final'!$AD$43="Moderado"),CONCATENATE("R6C",'Mapa final'!$R$43),"")</f>
        <v/>
      </c>
      <c r="Y51" s="64" t="str">
        <f>IF(AND('Mapa final'!$AB$44="Muy Baja",'Mapa final'!$AD$44="Moderado"),CONCATENATE("R6C",'Mapa final'!$R$44),"")</f>
        <v/>
      </c>
      <c r="Z51" s="64" t="str">
        <f>IF(AND('Mapa final'!$AB$45="Muy Baja",'Mapa final'!$AD$45="Moderado"),CONCATENATE("R6C",'Mapa final'!$R$45),"")</f>
        <v/>
      </c>
      <c r="AA51" s="65" t="str">
        <f>IF(AND('Mapa final'!$AB$46="Muy Baja",'Mapa final'!$AD$46="Moderado"),CONCATENATE("R6C",'Mapa final'!$R$46),"")</f>
        <v/>
      </c>
      <c r="AB51" s="48" t="str">
        <f>IF(AND('Mapa final'!$AB$41="Muy Baja",'Mapa final'!$AD$41="Mayor"),CONCATENATE("R6C",'Mapa final'!$R$41),"")</f>
        <v/>
      </c>
      <c r="AC51" s="49" t="str">
        <f>IF(AND('Mapa final'!$AB$42="Muy Baja",'Mapa final'!$AD$42="Mayor"),CONCATENATE("R6C",'Mapa final'!$R$42),"")</f>
        <v/>
      </c>
      <c r="AD51" s="49" t="str">
        <f>IF(AND('Mapa final'!$AB$43="Muy Baja",'Mapa final'!$AD$43="Mayor"),CONCATENATE("R6C",'Mapa final'!$R$43),"")</f>
        <v/>
      </c>
      <c r="AE51" s="49" t="str">
        <f>IF(AND('Mapa final'!$AB$44="Muy Baja",'Mapa final'!$AD$44="Mayor"),CONCATENATE("R6C",'Mapa final'!$R$44),"")</f>
        <v/>
      </c>
      <c r="AF51" s="49" t="str">
        <f>IF(AND('Mapa final'!$AB$45="Muy Baja",'Mapa final'!$AD$45="Mayor"),CONCATENATE("R6C",'Mapa final'!$R$45),"")</f>
        <v/>
      </c>
      <c r="AG51" s="50" t="str">
        <f>IF(AND('Mapa final'!$AB$46="Muy Baja",'Mapa final'!$AD$46="Mayor"),CONCATENATE("R6C",'Mapa final'!$R$46),"")</f>
        <v/>
      </c>
      <c r="AH51" s="51" t="str">
        <f>IF(AND('Mapa final'!$AB$41="Muy Baja",'Mapa final'!$AD$41="Catastrófico"),CONCATENATE("R6C",'Mapa final'!$R$41),"")</f>
        <v/>
      </c>
      <c r="AI51" s="52" t="str">
        <f>IF(AND('Mapa final'!$AB$42="Muy Baja",'Mapa final'!$AD$42="Catastrófico"),CONCATENATE("R6C",'Mapa final'!$R$42),"")</f>
        <v/>
      </c>
      <c r="AJ51" s="52" t="str">
        <f>IF(AND('Mapa final'!$AB$43="Muy Baja",'Mapa final'!$AD$43="Catastrófico"),CONCATENATE("R6C",'Mapa final'!$R$43),"")</f>
        <v/>
      </c>
      <c r="AK51" s="52" t="str">
        <f>IF(AND('Mapa final'!$AB$44="Muy Baja",'Mapa final'!$AD$44="Catastrófico"),CONCATENATE("R6C",'Mapa final'!$R$44),"")</f>
        <v/>
      </c>
      <c r="AL51" s="52" t="str">
        <f>IF(AND('Mapa final'!$AB$45="Muy Baja",'Mapa final'!$AD$45="Catastrófico"),CONCATENATE("R6C",'Mapa final'!$R$45),"")</f>
        <v/>
      </c>
      <c r="AM51" s="53" t="str">
        <f>IF(AND('Mapa final'!$AB$46="Muy Baja",'Mapa final'!$AD$46="Catastrófico"),CONCATENATE("R6C",'Mapa final'!$R$46),"")</f>
        <v/>
      </c>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79"/>
      <c r="BR51" s="79"/>
      <c r="BS51" s="79"/>
      <c r="BT51" s="79"/>
      <c r="BU51" s="79"/>
      <c r="BV51" s="79"/>
      <c r="BW51" s="79"/>
      <c r="BX51" s="79"/>
      <c r="BY51" s="79"/>
      <c r="BZ51" s="79"/>
      <c r="CA51" s="79"/>
      <c r="CB51" s="79"/>
    </row>
    <row r="52" spans="1:80" ht="15" customHeight="1" x14ac:dyDescent="0.25">
      <c r="A52" s="79"/>
      <c r="B52" s="310"/>
      <c r="C52" s="310"/>
      <c r="D52" s="311"/>
      <c r="E52" s="409"/>
      <c r="F52" s="408"/>
      <c r="G52" s="408"/>
      <c r="H52" s="408"/>
      <c r="I52" s="424"/>
      <c r="J52" s="72" t="str">
        <f>IF(AND('Mapa final'!$AB$47="Muy Baja",'Mapa final'!$AD$47="Leve"),CONCATENATE("R7C",'Mapa final'!$R$47),"")</f>
        <v/>
      </c>
      <c r="K52" s="73" t="str">
        <f>IF(AND('Mapa final'!$AB$48="Muy Baja",'Mapa final'!$AD$48="Leve"),CONCATENATE("R7C",'Mapa final'!$R$48),"")</f>
        <v/>
      </c>
      <c r="L52" s="73" t="str">
        <f>IF(AND('Mapa final'!$AB$49="Muy Baja",'Mapa final'!$AD$49="Leve"),CONCATENATE("R7C",'Mapa final'!$R$49),"")</f>
        <v/>
      </c>
      <c r="M52" s="73" t="str">
        <f>IF(AND('Mapa final'!$AB$50="Muy Baja",'Mapa final'!$AD$50="Leve"),CONCATENATE("R7C",'Mapa final'!$R$50),"")</f>
        <v/>
      </c>
      <c r="N52" s="73" t="str">
        <f>IF(AND('Mapa final'!$AB$51="Muy Baja",'Mapa final'!$AD$51="Leve"),CONCATENATE("R7C",'Mapa final'!$R$51),"")</f>
        <v/>
      </c>
      <c r="O52" s="74" t="str">
        <f>IF(AND('Mapa final'!$AB$52="Muy Baja",'Mapa final'!$AD$52="Leve"),CONCATENATE("R7C",'Mapa final'!$R$52),"")</f>
        <v/>
      </c>
      <c r="P52" s="72" t="str">
        <f>IF(AND('Mapa final'!$AB$47="Muy Baja",'Mapa final'!$AD$47="Menor"),CONCATENATE("R7C",'Mapa final'!$R$47),"")</f>
        <v/>
      </c>
      <c r="Q52" s="73" t="str">
        <f>IF(AND('Mapa final'!$AB$48="Muy Baja",'Mapa final'!$AD$48="Menor"),CONCATENATE("R7C",'Mapa final'!$R$48),"")</f>
        <v/>
      </c>
      <c r="R52" s="73" t="str">
        <f>IF(AND('Mapa final'!$AB$49="Muy Baja",'Mapa final'!$AD$49="Menor"),CONCATENATE("R7C",'Mapa final'!$R$49),"")</f>
        <v/>
      </c>
      <c r="S52" s="73" t="str">
        <f>IF(AND('Mapa final'!$AB$50="Muy Baja",'Mapa final'!$AD$50="Menor"),CONCATENATE("R7C",'Mapa final'!$R$50),"")</f>
        <v/>
      </c>
      <c r="T52" s="73" t="str">
        <f>IF(AND('Mapa final'!$AB$51="Muy Baja",'Mapa final'!$AD$51="Menor"),CONCATENATE("R7C",'Mapa final'!$R$51),"")</f>
        <v/>
      </c>
      <c r="U52" s="74" t="str">
        <f>IF(AND('Mapa final'!$AB$52="Muy Baja",'Mapa final'!$AD$52="Menor"),CONCATENATE("R7C",'Mapa final'!$R$52),"")</f>
        <v/>
      </c>
      <c r="V52" s="63" t="str">
        <f>IF(AND('Mapa final'!$AB$47="Muy Baja",'Mapa final'!$AD$47="Moderado"),CONCATENATE("R7C",'Mapa final'!$R$47),"")</f>
        <v/>
      </c>
      <c r="W52" s="64" t="str">
        <f>IF(AND('Mapa final'!$AB$48="Muy Baja",'Mapa final'!$AD$48="Moderado"),CONCATENATE("R7C",'Mapa final'!$R$48),"")</f>
        <v/>
      </c>
      <c r="X52" s="64" t="str">
        <f>IF(AND('Mapa final'!$AB$49="Muy Baja",'Mapa final'!$AD$49="Moderado"),CONCATENATE("R7C",'Mapa final'!$R$49),"")</f>
        <v/>
      </c>
      <c r="Y52" s="64" t="str">
        <f>IF(AND('Mapa final'!$AB$50="Muy Baja",'Mapa final'!$AD$50="Moderado"),CONCATENATE("R7C",'Mapa final'!$R$50),"")</f>
        <v/>
      </c>
      <c r="Z52" s="64" t="str">
        <f>IF(AND('Mapa final'!$AB$51="Muy Baja",'Mapa final'!$AD$51="Moderado"),CONCATENATE("R7C",'Mapa final'!$R$51),"")</f>
        <v/>
      </c>
      <c r="AA52" s="65" t="str">
        <f>IF(AND('Mapa final'!$AB$52="Muy Baja",'Mapa final'!$AD$52="Moderado"),CONCATENATE("R7C",'Mapa final'!$R$52),"")</f>
        <v/>
      </c>
      <c r="AB52" s="48" t="str">
        <f>IF(AND('Mapa final'!$AB$47="Muy Baja",'Mapa final'!$AD$47="Mayor"),CONCATENATE("R7C",'Mapa final'!$R$47),"")</f>
        <v/>
      </c>
      <c r="AC52" s="49" t="str">
        <f>IF(AND('Mapa final'!$AB$48="Muy Baja",'Mapa final'!$AD$48="Mayor"),CONCATENATE("R7C",'Mapa final'!$R$48),"")</f>
        <v/>
      </c>
      <c r="AD52" s="49" t="str">
        <f>IF(AND('Mapa final'!$AB$49="Muy Baja",'Mapa final'!$AD$49="Mayor"),CONCATENATE("R7C",'Mapa final'!$R$49),"")</f>
        <v/>
      </c>
      <c r="AE52" s="49" t="str">
        <f>IF(AND('Mapa final'!$AB$50="Muy Baja",'Mapa final'!$AD$50="Mayor"),CONCATENATE("R7C",'Mapa final'!$R$50),"")</f>
        <v/>
      </c>
      <c r="AF52" s="49" t="str">
        <f>IF(AND('Mapa final'!$AB$51="Muy Baja",'Mapa final'!$AD$51="Mayor"),CONCATENATE("R7C",'Mapa final'!$R$51),"")</f>
        <v/>
      </c>
      <c r="AG52" s="50" t="str">
        <f>IF(AND('Mapa final'!$AB$52="Muy Baja",'Mapa final'!$AD$52="Mayor"),CONCATENATE("R7C",'Mapa final'!$R$52),"")</f>
        <v/>
      </c>
      <c r="AH52" s="51" t="str">
        <f>IF(AND('Mapa final'!$AB$47="Muy Baja",'Mapa final'!$AD$47="Catastrófico"),CONCATENATE("R7C",'Mapa final'!$R$47),"")</f>
        <v/>
      </c>
      <c r="AI52" s="52" t="str">
        <f>IF(AND('Mapa final'!$AB$48="Muy Baja",'Mapa final'!$AD$48="Catastrófico"),CONCATENATE("R7C",'Mapa final'!$R$48),"")</f>
        <v/>
      </c>
      <c r="AJ52" s="52" t="str">
        <f>IF(AND('Mapa final'!$AB$49="Muy Baja",'Mapa final'!$AD$49="Catastrófico"),CONCATENATE("R7C",'Mapa final'!$R$49),"")</f>
        <v/>
      </c>
      <c r="AK52" s="52" t="str">
        <f>IF(AND('Mapa final'!$AB$50="Muy Baja",'Mapa final'!$AD$50="Catastrófico"),CONCATENATE("R7C",'Mapa final'!$R$50),"")</f>
        <v/>
      </c>
      <c r="AL52" s="52" t="str">
        <f>IF(AND('Mapa final'!$AB$51="Muy Baja",'Mapa final'!$AD$51="Catastrófico"),CONCATENATE("R7C",'Mapa final'!$R$51),"")</f>
        <v/>
      </c>
      <c r="AM52" s="53" t="str">
        <f>IF(AND('Mapa final'!$AB$52="Muy Baja",'Mapa final'!$AD$52="Catastrófico"),CONCATENATE("R7C",'Mapa final'!$R$52),"")</f>
        <v/>
      </c>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79"/>
      <c r="BR52" s="79"/>
      <c r="BS52" s="79"/>
      <c r="BT52" s="79"/>
      <c r="BU52" s="79"/>
      <c r="BV52" s="79"/>
      <c r="BW52" s="79"/>
      <c r="BX52" s="79"/>
      <c r="BY52" s="79"/>
      <c r="BZ52" s="79"/>
      <c r="CA52" s="79"/>
      <c r="CB52" s="79"/>
    </row>
    <row r="53" spans="1:80" ht="15" customHeight="1" x14ac:dyDescent="0.25">
      <c r="A53" s="79"/>
      <c r="B53" s="310"/>
      <c r="C53" s="310"/>
      <c r="D53" s="311"/>
      <c r="E53" s="409"/>
      <c r="F53" s="408"/>
      <c r="G53" s="408"/>
      <c r="H53" s="408"/>
      <c r="I53" s="424"/>
      <c r="J53" s="72" t="str">
        <f>IF(AND('Mapa final'!$AB$53="Muy Baja",'Mapa final'!$AD$53="Leve"),CONCATENATE("R8C",'Mapa final'!$R$53),"")</f>
        <v/>
      </c>
      <c r="K53" s="73" t="str">
        <f>IF(AND('Mapa final'!$AB$54="Muy Baja",'Mapa final'!$AD$54="Leve"),CONCATENATE("R8C",'Mapa final'!$R$54),"")</f>
        <v/>
      </c>
      <c r="L53" s="73" t="str">
        <f>IF(AND('Mapa final'!$AB$55="Muy Baja",'Mapa final'!$AD$55="Leve"),CONCATENATE("R8C",'Mapa final'!$R$55),"")</f>
        <v/>
      </c>
      <c r="M53" s="73" t="str">
        <f>IF(AND('Mapa final'!$AB$56="Muy Baja",'Mapa final'!$AD$56="Leve"),CONCATENATE("R8C",'Mapa final'!$R$56),"")</f>
        <v/>
      </c>
      <c r="N53" s="73" t="str">
        <f>IF(AND('Mapa final'!$AB$57="Muy Baja",'Mapa final'!$AD$57="Leve"),CONCATENATE("R8C",'Mapa final'!$R$57),"")</f>
        <v/>
      </c>
      <c r="O53" s="74" t="str">
        <f>IF(AND('Mapa final'!$AB$58="Muy Baja",'Mapa final'!$AD$58="Leve"),CONCATENATE("R8C",'Mapa final'!$R$58),"")</f>
        <v/>
      </c>
      <c r="P53" s="72" t="str">
        <f>IF(AND('Mapa final'!$AB$53="Muy Baja",'Mapa final'!$AD$53="Menor"),CONCATENATE("R8C",'Mapa final'!$R$53),"")</f>
        <v/>
      </c>
      <c r="Q53" s="73" t="str">
        <f>IF(AND('Mapa final'!$AB$54="Muy Baja",'Mapa final'!$AD$54="Menor"),CONCATENATE("R8C",'Mapa final'!$R$54),"")</f>
        <v/>
      </c>
      <c r="R53" s="73" t="str">
        <f>IF(AND('Mapa final'!$AB$55="Muy Baja",'Mapa final'!$AD$55="Menor"),CONCATENATE("R8C",'Mapa final'!$R$55),"")</f>
        <v/>
      </c>
      <c r="S53" s="73" t="str">
        <f>IF(AND('Mapa final'!$AB$56="Muy Baja",'Mapa final'!$AD$56="Menor"),CONCATENATE("R8C",'Mapa final'!$R$56),"")</f>
        <v/>
      </c>
      <c r="T53" s="73" t="str">
        <f>IF(AND('Mapa final'!$AB$57="Muy Baja",'Mapa final'!$AD$57="Menor"),CONCATENATE("R8C",'Mapa final'!$R$57),"")</f>
        <v/>
      </c>
      <c r="U53" s="74" t="str">
        <f>IF(AND('Mapa final'!$AB$58="Muy Baja",'Mapa final'!$AD$58="Menor"),CONCATENATE("R8C",'Mapa final'!$R$58),"")</f>
        <v/>
      </c>
      <c r="V53" s="63" t="str">
        <f>IF(AND('Mapa final'!$AB$53="Muy Baja",'Mapa final'!$AD$53="Moderado"),CONCATENATE("R8C",'Mapa final'!$R$53),"")</f>
        <v/>
      </c>
      <c r="W53" s="64" t="str">
        <f>IF(AND('Mapa final'!$AB$54="Muy Baja",'Mapa final'!$AD$54="Moderado"),CONCATENATE("R8C",'Mapa final'!$R$54),"")</f>
        <v/>
      </c>
      <c r="X53" s="64" t="str">
        <f>IF(AND('Mapa final'!$AB$55="Muy Baja",'Mapa final'!$AD$55="Moderado"),CONCATENATE("R8C",'Mapa final'!$R$55),"")</f>
        <v/>
      </c>
      <c r="Y53" s="64" t="str">
        <f>IF(AND('Mapa final'!$AB$56="Muy Baja",'Mapa final'!$AD$56="Moderado"),CONCATENATE("R8C",'Mapa final'!$R$56),"")</f>
        <v/>
      </c>
      <c r="Z53" s="64" t="str">
        <f>IF(AND('Mapa final'!$AB$57="Muy Baja",'Mapa final'!$AD$57="Moderado"),CONCATENATE("R8C",'Mapa final'!$R$57),"")</f>
        <v/>
      </c>
      <c r="AA53" s="65" t="str">
        <f>IF(AND('Mapa final'!$AB$58="Muy Baja",'Mapa final'!$AD$58="Moderado"),CONCATENATE("R8C",'Mapa final'!$R$58),"")</f>
        <v/>
      </c>
      <c r="AB53" s="48" t="str">
        <f>IF(AND('Mapa final'!$AB$53="Muy Baja",'Mapa final'!$AD$53="Mayor"),CONCATENATE("R8C",'Mapa final'!$R$53),"")</f>
        <v/>
      </c>
      <c r="AC53" s="49" t="str">
        <f>IF(AND('Mapa final'!$AB$54="Muy Baja",'Mapa final'!$AD$54="Mayor"),CONCATENATE("R8C",'Mapa final'!$R$54),"")</f>
        <v/>
      </c>
      <c r="AD53" s="49" t="str">
        <f>IF(AND('Mapa final'!$AB$55="Muy Baja",'Mapa final'!$AD$55="Mayor"),CONCATENATE("R8C",'Mapa final'!$R$55),"")</f>
        <v/>
      </c>
      <c r="AE53" s="49" t="str">
        <f>IF(AND('Mapa final'!$AB$56="Muy Baja",'Mapa final'!$AD$56="Mayor"),CONCATENATE("R8C",'Mapa final'!$R$56),"")</f>
        <v/>
      </c>
      <c r="AF53" s="49" t="str">
        <f>IF(AND('Mapa final'!$AB$57="Muy Baja",'Mapa final'!$AD$57="Mayor"),CONCATENATE("R8C",'Mapa final'!$R$57),"")</f>
        <v/>
      </c>
      <c r="AG53" s="50" t="str">
        <f>IF(AND('Mapa final'!$AB$58="Muy Baja",'Mapa final'!$AD$58="Mayor"),CONCATENATE("R8C",'Mapa final'!$R$58),"")</f>
        <v/>
      </c>
      <c r="AH53" s="51" t="str">
        <f>IF(AND('Mapa final'!$AB$53="Muy Baja",'Mapa final'!$AD$53="Catastrófico"),CONCATENATE("R8C",'Mapa final'!$R$53),"")</f>
        <v/>
      </c>
      <c r="AI53" s="52" t="str">
        <f>IF(AND('Mapa final'!$AB$54="Muy Baja",'Mapa final'!$AD$54="Catastrófico"),CONCATENATE("R8C",'Mapa final'!$R$54),"")</f>
        <v/>
      </c>
      <c r="AJ53" s="52" t="str">
        <f>IF(AND('Mapa final'!$AB$55="Muy Baja",'Mapa final'!$AD$55="Catastrófico"),CONCATENATE("R8C",'Mapa final'!$R$55),"")</f>
        <v/>
      </c>
      <c r="AK53" s="52" t="str">
        <f>IF(AND('Mapa final'!$AB$56="Muy Baja",'Mapa final'!$AD$56="Catastrófico"),CONCATENATE("R8C",'Mapa final'!$R$56),"")</f>
        <v/>
      </c>
      <c r="AL53" s="52" t="str">
        <f>IF(AND('Mapa final'!$AB$57="Muy Baja",'Mapa final'!$AD$57="Catastrófico"),CONCATENATE("R8C",'Mapa final'!$R$57),"")</f>
        <v/>
      </c>
      <c r="AM53" s="53" t="str">
        <f>IF(AND('Mapa final'!$AB$58="Muy Baja",'Mapa final'!$AD$58="Catastrófico"),CONCATENATE("R8C",'Mapa final'!$R$58),"")</f>
        <v/>
      </c>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79"/>
      <c r="BR53" s="79"/>
      <c r="BS53" s="79"/>
      <c r="BT53" s="79"/>
      <c r="BU53" s="79"/>
      <c r="BV53" s="79"/>
      <c r="BW53" s="79"/>
      <c r="BX53" s="79"/>
      <c r="BY53" s="79"/>
      <c r="BZ53" s="79"/>
      <c r="CA53" s="79"/>
      <c r="CB53" s="79"/>
    </row>
    <row r="54" spans="1:80" ht="15" customHeight="1" x14ac:dyDescent="0.25">
      <c r="A54" s="79"/>
      <c r="B54" s="310"/>
      <c r="C54" s="310"/>
      <c r="D54" s="311"/>
      <c r="E54" s="409"/>
      <c r="F54" s="408"/>
      <c r="G54" s="408"/>
      <c r="H54" s="408"/>
      <c r="I54" s="424"/>
      <c r="J54" s="72" t="str">
        <f>IF(AND('Mapa final'!$AB$59="Muy Baja",'Mapa final'!$AD$59="Leve"),CONCATENATE("R9C",'Mapa final'!$R$59),"")</f>
        <v/>
      </c>
      <c r="K54" s="73" t="str">
        <f>IF(AND('Mapa final'!$AB$60="Muy Baja",'Mapa final'!$AD$60="Leve"),CONCATENATE("R9C",'Mapa final'!$R$60),"")</f>
        <v/>
      </c>
      <c r="L54" s="73" t="str">
        <f>IF(AND('Mapa final'!$AB$61="Muy Baja",'Mapa final'!$AD$61="Leve"),CONCATENATE("R9C",'Mapa final'!$R$61),"")</f>
        <v/>
      </c>
      <c r="M54" s="73" t="str">
        <f>IF(AND('Mapa final'!$AB$62="Muy Baja",'Mapa final'!$AD$62="Leve"),CONCATENATE("R9C",'Mapa final'!$R$62),"")</f>
        <v/>
      </c>
      <c r="N54" s="73" t="str">
        <f>IF(AND('Mapa final'!$AB$63="Muy Baja",'Mapa final'!$AD$63="Leve"),CONCATENATE("R9C",'Mapa final'!$R$63),"")</f>
        <v/>
      </c>
      <c r="O54" s="74" t="str">
        <f>IF(AND('Mapa final'!$AB$64="Muy Baja",'Mapa final'!$AD$64="Leve"),CONCATENATE("R9C",'Mapa final'!$R$64),"")</f>
        <v/>
      </c>
      <c r="P54" s="72" t="str">
        <f>IF(AND('Mapa final'!$AB$59="Muy Baja",'Mapa final'!$AD$59="Menor"),CONCATENATE("R9C",'Mapa final'!$R$59),"")</f>
        <v/>
      </c>
      <c r="Q54" s="73" t="str">
        <f>IF(AND('Mapa final'!$AB$60="Muy Baja",'Mapa final'!$AD$60="Menor"),CONCATENATE("R9C",'Mapa final'!$R$60),"")</f>
        <v/>
      </c>
      <c r="R54" s="73" t="str">
        <f>IF(AND('Mapa final'!$AB$61="Muy Baja",'Mapa final'!$AD$61="Menor"),CONCATENATE("R9C",'Mapa final'!$R$61),"")</f>
        <v/>
      </c>
      <c r="S54" s="73" t="str">
        <f>IF(AND('Mapa final'!$AB$62="Muy Baja",'Mapa final'!$AD$62="Menor"),CONCATENATE("R9C",'Mapa final'!$R$62),"")</f>
        <v/>
      </c>
      <c r="T54" s="73" t="str">
        <f>IF(AND('Mapa final'!$AB$63="Muy Baja",'Mapa final'!$AD$63="Menor"),CONCATENATE("R9C",'Mapa final'!$R$63),"")</f>
        <v/>
      </c>
      <c r="U54" s="74" t="str">
        <f>IF(AND('Mapa final'!$AB$64="Muy Baja",'Mapa final'!$AD$64="Menor"),CONCATENATE("R9C",'Mapa final'!$R$64),"")</f>
        <v/>
      </c>
      <c r="V54" s="63" t="str">
        <f>IF(AND('Mapa final'!$AB$59="Muy Baja",'Mapa final'!$AD$59="Moderado"),CONCATENATE("R9C",'Mapa final'!$R$59),"")</f>
        <v/>
      </c>
      <c r="W54" s="64" t="str">
        <f>IF(AND('Mapa final'!$AB$60="Muy Baja",'Mapa final'!$AD$60="Moderado"),CONCATENATE("R9C",'Mapa final'!$R$60),"")</f>
        <v/>
      </c>
      <c r="X54" s="64" t="str">
        <f>IF(AND('Mapa final'!$AB$61="Muy Baja",'Mapa final'!$AD$61="Moderado"),CONCATENATE("R9C",'Mapa final'!$R$61),"")</f>
        <v/>
      </c>
      <c r="Y54" s="64" t="str">
        <f>IF(AND('Mapa final'!$AB$62="Muy Baja",'Mapa final'!$AD$62="Moderado"),CONCATENATE("R9C",'Mapa final'!$R$62),"")</f>
        <v/>
      </c>
      <c r="Z54" s="64" t="str">
        <f>IF(AND('Mapa final'!$AB$63="Muy Baja",'Mapa final'!$AD$63="Moderado"),CONCATENATE("R9C",'Mapa final'!$R$63),"")</f>
        <v/>
      </c>
      <c r="AA54" s="65" t="str">
        <f>IF(AND('Mapa final'!$AB$64="Muy Baja",'Mapa final'!$AD$64="Moderado"),CONCATENATE("R9C",'Mapa final'!$R$64),"")</f>
        <v/>
      </c>
      <c r="AB54" s="48" t="str">
        <f>IF(AND('Mapa final'!$AB$59="Muy Baja",'Mapa final'!$AD$59="Mayor"),CONCATENATE("R9C",'Mapa final'!$R$59),"")</f>
        <v/>
      </c>
      <c r="AC54" s="49" t="str">
        <f>IF(AND('Mapa final'!$AB$60="Muy Baja",'Mapa final'!$AD$60="Mayor"),CONCATENATE("R9C",'Mapa final'!$R$60),"")</f>
        <v/>
      </c>
      <c r="AD54" s="49" t="str">
        <f>IF(AND('Mapa final'!$AB$61="Muy Baja",'Mapa final'!$AD$61="Mayor"),CONCATENATE("R9C",'Mapa final'!$R$61),"")</f>
        <v/>
      </c>
      <c r="AE54" s="49" t="str">
        <f>IF(AND('Mapa final'!$AB$62="Muy Baja",'Mapa final'!$AD$62="Mayor"),CONCATENATE("R9C",'Mapa final'!$R$62),"")</f>
        <v/>
      </c>
      <c r="AF54" s="49" t="str">
        <f>IF(AND('Mapa final'!$AB$63="Muy Baja",'Mapa final'!$AD$63="Mayor"),CONCATENATE("R9C",'Mapa final'!$R$63),"")</f>
        <v/>
      </c>
      <c r="AG54" s="50" t="str">
        <f>IF(AND('Mapa final'!$AB$64="Muy Baja",'Mapa final'!$AD$64="Mayor"),CONCATENATE("R9C",'Mapa final'!$R$64),"")</f>
        <v/>
      </c>
      <c r="AH54" s="51" t="str">
        <f>IF(AND('Mapa final'!$AB$59="Muy Baja",'Mapa final'!$AD$59="Catastrófico"),CONCATENATE("R9C",'Mapa final'!$R$59),"")</f>
        <v/>
      </c>
      <c r="AI54" s="52" t="str">
        <f>IF(AND('Mapa final'!$AB$60="Muy Baja",'Mapa final'!$AD$60="Catastrófico"),CONCATENATE("R9C",'Mapa final'!$R$60),"")</f>
        <v/>
      </c>
      <c r="AJ54" s="52" t="str">
        <f>IF(AND('Mapa final'!$AB$61="Muy Baja",'Mapa final'!$AD$61="Catastrófico"),CONCATENATE("R9C",'Mapa final'!$R$61),"")</f>
        <v/>
      </c>
      <c r="AK54" s="52" t="str">
        <f>IF(AND('Mapa final'!$AB$62="Muy Baja",'Mapa final'!$AD$62="Catastrófico"),CONCATENATE("R9C",'Mapa final'!$R$62),"")</f>
        <v/>
      </c>
      <c r="AL54" s="52" t="str">
        <f>IF(AND('Mapa final'!$AB$63="Muy Baja",'Mapa final'!$AD$63="Catastrófico"),CONCATENATE("R9C",'Mapa final'!$R$63),"")</f>
        <v/>
      </c>
      <c r="AM54" s="53" t="str">
        <f>IF(AND('Mapa final'!$AB$64="Muy Baja",'Mapa final'!$AD$64="Catastrófico"),CONCATENATE("R9C",'Mapa final'!$R$64),"")</f>
        <v/>
      </c>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79"/>
      <c r="BR54" s="79"/>
      <c r="BS54" s="79"/>
      <c r="BT54" s="79"/>
      <c r="BU54" s="79"/>
      <c r="BV54" s="79"/>
      <c r="BW54" s="79"/>
      <c r="BX54" s="79"/>
      <c r="BY54" s="79"/>
      <c r="BZ54" s="79"/>
      <c r="CA54" s="79"/>
      <c r="CB54" s="79"/>
    </row>
    <row r="55" spans="1:80" ht="15.75" customHeight="1" thickBot="1" x14ac:dyDescent="0.3">
      <c r="A55" s="79"/>
      <c r="B55" s="310"/>
      <c r="C55" s="310"/>
      <c r="D55" s="311"/>
      <c r="E55" s="410"/>
      <c r="F55" s="411"/>
      <c r="G55" s="411"/>
      <c r="H55" s="411"/>
      <c r="I55" s="425"/>
      <c r="J55" s="75" t="str">
        <f>IF(AND('Mapa final'!$AB$65="Muy Baja",'Mapa final'!$AD$65="Leve"),CONCATENATE("R10C",'Mapa final'!$R$65),"")</f>
        <v/>
      </c>
      <c r="K55" s="76" t="str">
        <f>IF(AND('Mapa final'!$AB$66="Muy Baja",'Mapa final'!$AD$66="Leve"),CONCATENATE("R10C",'Mapa final'!$R$66),"")</f>
        <v/>
      </c>
      <c r="L55" s="76" t="str">
        <f>IF(AND('Mapa final'!$AB$67="Muy Baja",'Mapa final'!$AD$67="Leve"),CONCATENATE("R10C",'Mapa final'!$R$67),"")</f>
        <v/>
      </c>
      <c r="M55" s="76" t="str">
        <f>IF(AND('Mapa final'!$AB$68="Muy Baja",'Mapa final'!$AD$68="Leve"),CONCATENATE("R10C",'Mapa final'!$R$68),"")</f>
        <v/>
      </c>
      <c r="N55" s="76" t="str">
        <f>IF(AND('Mapa final'!$AB$69="Muy Baja",'Mapa final'!$AD$69="Leve"),CONCATENATE("R10C",'Mapa final'!$R$69),"")</f>
        <v/>
      </c>
      <c r="O55" s="77" t="str">
        <f>IF(AND('Mapa final'!$AB$70="Muy Baja",'Mapa final'!$AD$70="Leve"),CONCATENATE("R10C",'Mapa final'!$R$70),"")</f>
        <v/>
      </c>
      <c r="P55" s="75" t="str">
        <f>IF(AND('Mapa final'!$AB$65="Muy Baja",'Mapa final'!$AD$65="Menor"),CONCATENATE("R10C",'Mapa final'!$R$65),"")</f>
        <v/>
      </c>
      <c r="Q55" s="76" t="str">
        <f>IF(AND('Mapa final'!$AB$66="Muy Baja",'Mapa final'!$AD$66="Menor"),CONCATENATE("R10C",'Mapa final'!$R$66),"")</f>
        <v/>
      </c>
      <c r="R55" s="76" t="str">
        <f>IF(AND('Mapa final'!$AB$67="Muy Baja",'Mapa final'!$AD$67="Menor"),CONCATENATE("R10C",'Mapa final'!$R$67),"")</f>
        <v/>
      </c>
      <c r="S55" s="76" t="str">
        <f>IF(AND('Mapa final'!$AB$68="Muy Baja",'Mapa final'!$AD$68="Menor"),CONCATENATE("R10C",'Mapa final'!$R$68),"")</f>
        <v/>
      </c>
      <c r="T55" s="76" t="str">
        <f>IF(AND('Mapa final'!$AB$69="Muy Baja",'Mapa final'!$AD$69="Menor"),CONCATENATE("R10C",'Mapa final'!$R$69),"")</f>
        <v/>
      </c>
      <c r="U55" s="77" t="str">
        <f>IF(AND('Mapa final'!$AB$70="Muy Baja",'Mapa final'!$AD$70="Menor"),CONCATENATE("R10C",'Mapa final'!$R$70),"")</f>
        <v/>
      </c>
      <c r="V55" s="66" t="str">
        <f>IF(AND('Mapa final'!$AB$65="Muy Baja",'Mapa final'!$AD$65="Moderado"),CONCATENATE("R10C",'Mapa final'!$R$65),"")</f>
        <v/>
      </c>
      <c r="W55" s="67" t="str">
        <f>IF(AND('Mapa final'!$AB$66="Muy Baja",'Mapa final'!$AD$66="Moderado"),CONCATENATE("R10C",'Mapa final'!$R$66),"")</f>
        <v/>
      </c>
      <c r="X55" s="67" t="str">
        <f>IF(AND('Mapa final'!$AB$67="Muy Baja",'Mapa final'!$AD$67="Moderado"),CONCATENATE("R10C",'Mapa final'!$R$67),"")</f>
        <v/>
      </c>
      <c r="Y55" s="67" t="str">
        <f>IF(AND('Mapa final'!$AB$68="Muy Baja",'Mapa final'!$AD$68="Moderado"),CONCATENATE("R10C",'Mapa final'!$R$68),"")</f>
        <v/>
      </c>
      <c r="Z55" s="67" t="str">
        <f>IF(AND('Mapa final'!$AB$69="Muy Baja",'Mapa final'!$AD$69="Moderado"),CONCATENATE("R10C",'Mapa final'!$R$69),"")</f>
        <v/>
      </c>
      <c r="AA55" s="68" t="str">
        <f>IF(AND('Mapa final'!$AB$70="Muy Baja",'Mapa final'!$AD$70="Moderado"),CONCATENATE("R10C",'Mapa final'!$R$70),"")</f>
        <v/>
      </c>
      <c r="AB55" s="54" t="str">
        <f>IF(AND('Mapa final'!$AB$65="Muy Baja",'Mapa final'!$AD$65="Mayor"),CONCATENATE("R10C",'Mapa final'!$R$65),"")</f>
        <v/>
      </c>
      <c r="AC55" s="55" t="str">
        <f>IF(AND('Mapa final'!$AB$66="Muy Baja",'Mapa final'!$AD$66="Mayor"),CONCATENATE("R10C",'Mapa final'!$R$66),"")</f>
        <v/>
      </c>
      <c r="AD55" s="55" t="str">
        <f>IF(AND('Mapa final'!$AB$67="Muy Baja",'Mapa final'!$AD$67="Mayor"),CONCATENATE("R10C",'Mapa final'!$R$67),"")</f>
        <v/>
      </c>
      <c r="AE55" s="55" t="str">
        <f>IF(AND('Mapa final'!$AB$68="Muy Baja",'Mapa final'!$AD$68="Mayor"),CONCATENATE("R10C",'Mapa final'!$R$68),"")</f>
        <v/>
      </c>
      <c r="AF55" s="55" t="str">
        <f>IF(AND('Mapa final'!$AB$69="Muy Baja",'Mapa final'!$AD$69="Mayor"),CONCATENATE("R10C",'Mapa final'!$R$69),"")</f>
        <v/>
      </c>
      <c r="AG55" s="56" t="str">
        <f>IF(AND('Mapa final'!$AB$70="Muy Baja",'Mapa final'!$AD$70="Mayor"),CONCATENATE("R10C",'Mapa final'!$R$70),"")</f>
        <v/>
      </c>
      <c r="AH55" s="57" t="str">
        <f>IF(AND('Mapa final'!$AB$65="Muy Baja",'Mapa final'!$AD$65="Catastrófico"),CONCATENATE("R10C",'Mapa final'!$R$65),"")</f>
        <v/>
      </c>
      <c r="AI55" s="58" t="str">
        <f>IF(AND('Mapa final'!$AB$66="Muy Baja",'Mapa final'!$AD$66="Catastrófico"),CONCATENATE("R10C",'Mapa final'!$R$66),"")</f>
        <v/>
      </c>
      <c r="AJ55" s="58" t="str">
        <f>IF(AND('Mapa final'!$AB$67="Muy Baja",'Mapa final'!$AD$67="Catastrófico"),CONCATENATE("R10C",'Mapa final'!$R$67),"")</f>
        <v/>
      </c>
      <c r="AK55" s="58" t="str">
        <f>IF(AND('Mapa final'!$AB$68="Muy Baja",'Mapa final'!$AD$68="Catastrófico"),CONCATENATE("R10C",'Mapa final'!$R$68),"")</f>
        <v/>
      </c>
      <c r="AL55" s="58" t="str">
        <f>IF(AND('Mapa final'!$AB$69="Muy Baja",'Mapa final'!$AD$69="Catastrófico"),CONCATENATE("R10C",'Mapa final'!$R$69),"")</f>
        <v/>
      </c>
      <c r="AM55" s="59" t="str">
        <f>IF(AND('Mapa final'!$AB$70="Muy Baja",'Mapa final'!$AD$70="Catastrófico"),CONCATENATE("R10C",'Mapa final'!$R$70),"")</f>
        <v/>
      </c>
      <c r="AN55" s="79"/>
      <c r="AO55" s="79"/>
      <c r="AP55" s="79"/>
      <c r="AQ55" s="79"/>
      <c r="AR55" s="79"/>
      <c r="AS55" s="79"/>
      <c r="AT55" s="79"/>
      <c r="AU55" s="79"/>
      <c r="AV55" s="79"/>
      <c r="AW55" s="79"/>
      <c r="AX55" s="79"/>
      <c r="AY55" s="79"/>
      <c r="AZ55" s="79"/>
      <c r="BA55" s="79"/>
      <c r="BB55" s="79"/>
      <c r="BC55" s="79"/>
      <c r="BD55" s="79"/>
      <c r="BE55" s="79"/>
      <c r="BF55" s="79"/>
      <c r="BG55" s="79"/>
      <c r="BH55" s="79"/>
      <c r="BI55" s="79"/>
      <c r="BJ55" s="79"/>
      <c r="BK55" s="79"/>
      <c r="BL55" s="79"/>
      <c r="BM55" s="79"/>
      <c r="BN55" s="79"/>
      <c r="BO55" s="79"/>
      <c r="BP55" s="79"/>
      <c r="BQ55" s="79"/>
      <c r="BR55" s="79"/>
      <c r="BS55" s="79"/>
      <c r="BT55" s="79"/>
      <c r="BU55" s="79"/>
      <c r="BV55" s="79"/>
      <c r="BW55" s="79"/>
      <c r="BX55" s="79"/>
      <c r="BY55" s="79"/>
      <c r="BZ55" s="79"/>
      <c r="CA55" s="79"/>
      <c r="CB55" s="79"/>
    </row>
    <row r="56" spans="1:80" x14ac:dyDescent="0.25">
      <c r="A56" s="79"/>
      <c r="B56" s="79"/>
      <c r="C56" s="79"/>
      <c r="D56" s="79"/>
      <c r="E56" s="79"/>
      <c r="F56" s="79"/>
      <c r="G56" s="79"/>
      <c r="H56" s="79"/>
      <c r="I56" s="79"/>
      <c r="J56" s="405" t="s">
        <v>104</v>
      </c>
      <c r="K56" s="406"/>
      <c r="L56" s="406"/>
      <c r="M56" s="406"/>
      <c r="N56" s="406"/>
      <c r="O56" s="423"/>
      <c r="P56" s="405" t="s">
        <v>103</v>
      </c>
      <c r="Q56" s="406"/>
      <c r="R56" s="406"/>
      <c r="S56" s="406"/>
      <c r="T56" s="406"/>
      <c r="U56" s="423"/>
      <c r="V56" s="405" t="s">
        <v>102</v>
      </c>
      <c r="W56" s="406"/>
      <c r="X56" s="406"/>
      <c r="Y56" s="406"/>
      <c r="Z56" s="406"/>
      <c r="AA56" s="423"/>
      <c r="AB56" s="405" t="s">
        <v>101</v>
      </c>
      <c r="AC56" s="444"/>
      <c r="AD56" s="406"/>
      <c r="AE56" s="406"/>
      <c r="AF56" s="406"/>
      <c r="AG56" s="423"/>
      <c r="AH56" s="405" t="s">
        <v>100</v>
      </c>
      <c r="AI56" s="406"/>
      <c r="AJ56" s="406"/>
      <c r="AK56" s="406"/>
      <c r="AL56" s="406"/>
      <c r="AM56" s="423"/>
      <c r="AN56" s="79"/>
      <c r="AO56" s="79"/>
      <c r="AP56" s="79"/>
      <c r="AQ56" s="79"/>
      <c r="AR56" s="79"/>
      <c r="AS56" s="79"/>
      <c r="AT56" s="79"/>
      <c r="AU56" s="79"/>
      <c r="AV56" s="79"/>
      <c r="AW56" s="79"/>
      <c r="AX56" s="79"/>
      <c r="AY56" s="79"/>
      <c r="AZ56" s="79"/>
      <c r="BA56" s="79"/>
      <c r="BB56" s="79"/>
      <c r="BC56" s="79"/>
      <c r="BD56" s="79"/>
      <c r="BE56" s="79"/>
      <c r="BF56" s="79"/>
      <c r="BG56" s="79"/>
      <c r="BH56" s="79"/>
      <c r="BI56" s="79"/>
      <c r="BJ56" s="79"/>
      <c r="BK56" s="79"/>
      <c r="BL56" s="79"/>
      <c r="BM56" s="79"/>
      <c r="BN56" s="79"/>
      <c r="BO56" s="79"/>
      <c r="BP56" s="79"/>
      <c r="BQ56" s="79"/>
      <c r="BR56" s="79"/>
      <c r="BS56" s="79"/>
      <c r="BT56" s="79"/>
      <c r="BU56" s="79"/>
      <c r="BV56" s="79"/>
      <c r="BW56" s="79"/>
      <c r="BX56" s="79"/>
      <c r="BY56" s="79"/>
      <c r="BZ56" s="79"/>
      <c r="CA56" s="79"/>
      <c r="CB56" s="79"/>
    </row>
    <row r="57" spans="1:80" x14ac:dyDescent="0.25">
      <c r="A57" s="79"/>
      <c r="B57" s="79"/>
      <c r="C57" s="79"/>
      <c r="D57" s="79"/>
      <c r="E57" s="79"/>
      <c r="F57" s="79"/>
      <c r="G57" s="79"/>
      <c r="H57" s="79"/>
      <c r="I57" s="79"/>
      <c r="J57" s="409"/>
      <c r="K57" s="408"/>
      <c r="L57" s="408"/>
      <c r="M57" s="408"/>
      <c r="N57" s="408"/>
      <c r="O57" s="424"/>
      <c r="P57" s="409"/>
      <c r="Q57" s="408"/>
      <c r="R57" s="408"/>
      <c r="S57" s="408"/>
      <c r="T57" s="408"/>
      <c r="U57" s="424"/>
      <c r="V57" s="409"/>
      <c r="W57" s="408"/>
      <c r="X57" s="408"/>
      <c r="Y57" s="408"/>
      <c r="Z57" s="408"/>
      <c r="AA57" s="424"/>
      <c r="AB57" s="409"/>
      <c r="AC57" s="408"/>
      <c r="AD57" s="408"/>
      <c r="AE57" s="408"/>
      <c r="AF57" s="408"/>
      <c r="AG57" s="424"/>
      <c r="AH57" s="409"/>
      <c r="AI57" s="408"/>
      <c r="AJ57" s="408"/>
      <c r="AK57" s="408"/>
      <c r="AL57" s="408"/>
      <c r="AM57" s="424"/>
      <c r="AN57" s="79"/>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c r="BM57" s="79"/>
      <c r="BN57" s="79"/>
      <c r="BO57" s="79"/>
      <c r="BP57" s="79"/>
      <c r="BQ57" s="79"/>
      <c r="BR57" s="79"/>
      <c r="BS57" s="79"/>
      <c r="BT57" s="79"/>
      <c r="BU57" s="79"/>
      <c r="BV57" s="79"/>
      <c r="BW57" s="79"/>
      <c r="BX57" s="79"/>
      <c r="BY57" s="79"/>
      <c r="BZ57" s="79"/>
      <c r="CA57" s="79"/>
      <c r="CB57" s="79"/>
    </row>
    <row r="58" spans="1:80" x14ac:dyDescent="0.25">
      <c r="A58" s="79"/>
      <c r="B58" s="79"/>
      <c r="C58" s="79"/>
      <c r="D58" s="79"/>
      <c r="E58" s="79"/>
      <c r="F58" s="79"/>
      <c r="G58" s="79"/>
      <c r="H58" s="79"/>
      <c r="I58" s="79"/>
      <c r="J58" s="409"/>
      <c r="K58" s="408"/>
      <c r="L58" s="408"/>
      <c r="M58" s="408"/>
      <c r="N58" s="408"/>
      <c r="O58" s="424"/>
      <c r="P58" s="409"/>
      <c r="Q58" s="408"/>
      <c r="R58" s="408"/>
      <c r="S58" s="408"/>
      <c r="T58" s="408"/>
      <c r="U58" s="424"/>
      <c r="V58" s="409"/>
      <c r="W58" s="408"/>
      <c r="X58" s="408"/>
      <c r="Y58" s="408"/>
      <c r="Z58" s="408"/>
      <c r="AA58" s="424"/>
      <c r="AB58" s="409"/>
      <c r="AC58" s="408"/>
      <c r="AD58" s="408"/>
      <c r="AE58" s="408"/>
      <c r="AF58" s="408"/>
      <c r="AG58" s="424"/>
      <c r="AH58" s="409"/>
      <c r="AI58" s="408"/>
      <c r="AJ58" s="408"/>
      <c r="AK58" s="408"/>
      <c r="AL58" s="408"/>
      <c r="AM58" s="424"/>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79"/>
      <c r="BQ58" s="79"/>
      <c r="BR58" s="79"/>
      <c r="BS58" s="79"/>
      <c r="BT58" s="79"/>
      <c r="BU58" s="79"/>
      <c r="BV58" s="79"/>
      <c r="BW58" s="79"/>
      <c r="BX58" s="79"/>
      <c r="BY58" s="79"/>
      <c r="BZ58" s="79"/>
      <c r="CA58" s="79"/>
      <c r="CB58" s="79"/>
    </row>
    <row r="59" spans="1:80" x14ac:dyDescent="0.25">
      <c r="A59" s="79"/>
      <c r="B59" s="79"/>
      <c r="C59" s="79"/>
      <c r="D59" s="79"/>
      <c r="E59" s="79"/>
      <c r="F59" s="79"/>
      <c r="G59" s="79"/>
      <c r="H59" s="79"/>
      <c r="I59" s="79"/>
      <c r="J59" s="409"/>
      <c r="K59" s="408"/>
      <c r="L59" s="408"/>
      <c r="M59" s="408"/>
      <c r="N59" s="408"/>
      <c r="O59" s="424"/>
      <c r="P59" s="409"/>
      <c r="Q59" s="408"/>
      <c r="R59" s="408"/>
      <c r="S59" s="408"/>
      <c r="T59" s="408"/>
      <c r="U59" s="424"/>
      <c r="V59" s="409"/>
      <c r="W59" s="408"/>
      <c r="X59" s="408"/>
      <c r="Y59" s="408"/>
      <c r="Z59" s="408"/>
      <c r="AA59" s="424"/>
      <c r="AB59" s="409"/>
      <c r="AC59" s="408"/>
      <c r="AD59" s="408"/>
      <c r="AE59" s="408"/>
      <c r="AF59" s="408"/>
      <c r="AG59" s="424"/>
      <c r="AH59" s="409"/>
      <c r="AI59" s="408"/>
      <c r="AJ59" s="408"/>
      <c r="AK59" s="408"/>
      <c r="AL59" s="408"/>
      <c r="AM59" s="424"/>
      <c r="AN59" s="79"/>
      <c r="AO59" s="79"/>
      <c r="AP59" s="79"/>
      <c r="AQ59" s="79"/>
      <c r="AR59" s="79"/>
      <c r="AS59" s="79"/>
      <c r="AT59" s="79"/>
      <c r="AU59" s="79"/>
      <c r="AV59" s="79"/>
      <c r="AW59" s="79"/>
      <c r="AX59" s="79"/>
      <c r="AY59" s="79"/>
      <c r="AZ59" s="79"/>
      <c r="BA59" s="79"/>
      <c r="BB59" s="79"/>
      <c r="BC59" s="79"/>
      <c r="BD59" s="79"/>
      <c r="BE59" s="79"/>
      <c r="BF59" s="79"/>
      <c r="BG59" s="79"/>
      <c r="BH59" s="79"/>
      <c r="BI59" s="79"/>
      <c r="BJ59" s="79"/>
      <c r="BK59" s="79"/>
      <c r="BL59" s="79"/>
      <c r="BM59" s="79"/>
      <c r="BN59" s="79"/>
      <c r="BO59" s="79"/>
      <c r="BP59" s="79"/>
      <c r="BQ59" s="79"/>
      <c r="BR59" s="79"/>
      <c r="BS59" s="79"/>
      <c r="BT59" s="79"/>
      <c r="BU59" s="79"/>
      <c r="BV59" s="79"/>
      <c r="BW59" s="79"/>
      <c r="BX59" s="79"/>
      <c r="BY59" s="79"/>
      <c r="BZ59" s="79"/>
      <c r="CA59" s="79"/>
      <c r="CB59" s="79"/>
    </row>
    <row r="60" spans="1:80" x14ac:dyDescent="0.25">
      <c r="A60" s="79"/>
      <c r="B60" s="79"/>
      <c r="C60" s="79"/>
      <c r="D60" s="79"/>
      <c r="E60" s="79"/>
      <c r="F60" s="79"/>
      <c r="G60" s="79"/>
      <c r="H60" s="79"/>
      <c r="I60" s="79"/>
      <c r="J60" s="409"/>
      <c r="K60" s="408"/>
      <c r="L60" s="408"/>
      <c r="M60" s="408"/>
      <c r="N60" s="408"/>
      <c r="O60" s="424"/>
      <c r="P60" s="409"/>
      <c r="Q60" s="408"/>
      <c r="R60" s="408"/>
      <c r="S60" s="408"/>
      <c r="T60" s="408"/>
      <c r="U60" s="424"/>
      <c r="V60" s="409"/>
      <c r="W60" s="408"/>
      <c r="X60" s="408"/>
      <c r="Y60" s="408"/>
      <c r="Z60" s="408"/>
      <c r="AA60" s="424"/>
      <c r="AB60" s="409"/>
      <c r="AC60" s="408"/>
      <c r="AD60" s="408"/>
      <c r="AE60" s="408"/>
      <c r="AF60" s="408"/>
      <c r="AG60" s="424"/>
      <c r="AH60" s="409"/>
      <c r="AI60" s="408"/>
      <c r="AJ60" s="408"/>
      <c r="AK60" s="408"/>
      <c r="AL60" s="408"/>
      <c r="AM60" s="424"/>
      <c r="AN60" s="79"/>
      <c r="AO60" s="79"/>
      <c r="AP60" s="79"/>
      <c r="AQ60" s="79"/>
      <c r="AR60" s="79"/>
      <c r="AS60" s="79"/>
      <c r="AT60" s="79"/>
      <c r="AU60" s="79"/>
      <c r="AV60" s="79"/>
      <c r="AW60" s="79"/>
      <c r="AX60" s="79"/>
      <c r="AY60" s="79"/>
      <c r="AZ60" s="79"/>
      <c r="BA60" s="79"/>
      <c r="BB60" s="79"/>
      <c r="BC60" s="79"/>
      <c r="BD60" s="79"/>
      <c r="BE60" s="79"/>
      <c r="BF60" s="79"/>
      <c r="BG60" s="79"/>
      <c r="BH60" s="79"/>
      <c r="BI60" s="79"/>
      <c r="BJ60" s="79"/>
      <c r="BK60" s="79"/>
      <c r="BL60" s="79"/>
      <c r="BM60" s="79"/>
      <c r="BN60" s="79"/>
      <c r="BO60" s="79"/>
      <c r="BP60" s="79"/>
      <c r="BQ60" s="79"/>
      <c r="BR60" s="79"/>
      <c r="BS60" s="79"/>
      <c r="BT60" s="79"/>
      <c r="BU60" s="79"/>
      <c r="BV60" s="79"/>
      <c r="BW60" s="79"/>
      <c r="BX60" s="79"/>
      <c r="BY60" s="79"/>
      <c r="BZ60" s="79"/>
      <c r="CA60" s="79"/>
      <c r="CB60" s="79"/>
    </row>
    <row r="61" spans="1:80" ht="15.75" thickBot="1" x14ac:dyDescent="0.3">
      <c r="A61" s="79"/>
      <c r="B61" s="79"/>
      <c r="C61" s="79"/>
      <c r="D61" s="79"/>
      <c r="E61" s="79"/>
      <c r="F61" s="79"/>
      <c r="G61" s="79"/>
      <c r="H61" s="79"/>
      <c r="I61" s="79"/>
      <c r="J61" s="410"/>
      <c r="K61" s="411"/>
      <c r="L61" s="411"/>
      <c r="M61" s="411"/>
      <c r="N61" s="411"/>
      <c r="O61" s="425"/>
      <c r="P61" s="410"/>
      <c r="Q61" s="411"/>
      <c r="R61" s="411"/>
      <c r="S61" s="411"/>
      <c r="T61" s="411"/>
      <c r="U61" s="425"/>
      <c r="V61" s="410"/>
      <c r="W61" s="411"/>
      <c r="X61" s="411"/>
      <c r="Y61" s="411"/>
      <c r="Z61" s="411"/>
      <c r="AA61" s="425"/>
      <c r="AB61" s="410"/>
      <c r="AC61" s="411"/>
      <c r="AD61" s="411"/>
      <c r="AE61" s="411"/>
      <c r="AF61" s="411"/>
      <c r="AG61" s="425"/>
      <c r="AH61" s="410"/>
      <c r="AI61" s="411"/>
      <c r="AJ61" s="411"/>
      <c r="AK61" s="411"/>
      <c r="AL61" s="411"/>
      <c r="AM61" s="425"/>
      <c r="AN61" s="79"/>
      <c r="AO61" s="79"/>
      <c r="AP61" s="79"/>
      <c r="AQ61" s="79"/>
      <c r="AR61" s="79"/>
      <c r="AS61" s="79"/>
      <c r="AT61" s="79"/>
      <c r="AU61" s="79"/>
      <c r="AV61" s="79"/>
      <c r="AW61" s="79"/>
      <c r="AX61" s="79"/>
      <c r="AY61" s="79"/>
      <c r="AZ61" s="79"/>
      <c r="BA61" s="79"/>
      <c r="BB61" s="79"/>
      <c r="BC61" s="79"/>
      <c r="BD61" s="79"/>
      <c r="BE61" s="79"/>
      <c r="BF61" s="79"/>
      <c r="BG61" s="79"/>
      <c r="BH61" s="79"/>
      <c r="BI61" s="79"/>
      <c r="BJ61" s="79"/>
      <c r="BK61" s="79"/>
      <c r="BL61" s="79"/>
      <c r="BM61" s="79"/>
      <c r="BN61" s="79"/>
      <c r="BO61" s="79"/>
      <c r="BP61" s="79"/>
      <c r="BQ61" s="79"/>
      <c r="BR61" s="79"/>
      <c r="BS61" s="79"/>
      <c r="BT61" s="79"/>
      <c r="BU61" s="79"/>
      <c r="BV61" s="79"/>
      <c r="BW61" s="79"/>
      <c r="BX61" s="79"/>
      <c r="BY61" s="79"/>
      <c r="BZ61" s="79"/>
      <c r="CA61" s="79"/>
      <c r="CB61" s="79"/>
    </row>
    <row r="62" spans="1:80" x14ac:dyDescent="0.25">
      <c r="A62" s="79"/>
      <c r="B62" s="79"/>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row>
    <row r="63" spans="1:80" ht="15" customHeight="1" x14ac:dyDescent="0.25">
      <c r="A63" s="79"/>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79"/>
      <c r="AV63" s="79"/>
      <c r="AW63" s="79"/>
      <c r="AX63" s="79"/>
      <c r="AY63" s="79"/>
      <c r="AZ63" s="79"/>
      <c r="BA63" s="79"/>
      <c r="BB63" s="79"/>
      <c r="BC63" s="79"/>
      <c r="BD63" s="79"/>
      <c r="BE63" s="79"/>
      <c r="BF63" s="79"/>
      <c r="BG63" s="79"/>
      <c r="BH63" s="79"/>
    </row>
    <row r="64" spans="1:80" ht="15" customHeight="1" x14ac:dyDescent="0.25">
      <c r="A64" s="79"/>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79"/>
      <c r="AV64" s="79"/>
      <c r="AW64" s="79"/>
      <c r="AX64" s="79"/>
      <c r="AY64" s="79"/>
      <c r="AZ64" s="79"/>
      <c r="BA64" s="79"/>
      <c r="BB64" s="79"/>
      <c r="BC64" s="79"/>
      <c r="BD64" s="79"/>
      <c r="BE64" s="79"/>
      <c r="BF64" s="79"/>
      <c r="BG64" s="79"/>
      <c r="BH64" s="79"/>
    </row>
    <row r="65" spans="1:60" x14ac:dyDescent="0.25">
      <c r="A65" s="79"/>
      <c r="B65" s="79"/>
      <c r="C65" s="79"/>
      <c r="D65" s="79"/>
      <c r="E65" s="79"/>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79"/>
      <c r="AN65" s="79"/>
      <c r="AO65" s="79"/>
      <c r="AP65" s="79"/>
      <c r="AQ65" s="79"/>
      <c r="AR65" s="79"/>
      <c r="AS65" s="79"/>
      <c r="AT65" s="79"/>
      <c r="AU65" s="79"/>
      <c r="AV65" s="79"/>
      <c r="AW65" s="79"/>
      <c r="AX65" s="79"/>
      <c r="AY65" s="79"/>
      <c r="AZ65" s="79"/>
      <c r="BA65" s="79"/>
      <c r="BB65" s="79"/>
      <c r="BC65" s="79"/>
      <c r="BD65" s="79"/>
      <c r="BE65" s="79"/>
      <c r="BF65" s="79"/>
      <c r="BG65" s="79"/>
      <c r="BH65" s="79"/>
    </row>
    <row r="66" spans="1:60" x14ac:dyDescent="0.25">
      <c r="A66" s="79"/>
      <c r="B66" s="79"/>
      <c r="C66" s="79"/>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79"/>
      <c r="AI66" s="79"/>
      <c r="AJ66" s="79"/>
      <c r="AK66" s="79"/>
      <c r="AL66" s="79"/>
      <c r="AM66" s="79"/>
      <c r="AN66" s="79"/>
      <c r="AO66" s="79"/>
      <c r="AP66" s="79"/>
      <c r="AQ66" s="79"/>
      <c r="AR66" s="79"/>
      <c r="AS66" s="79"/>
      <c r="AT66" s="79"/>
      <c r="AU66" s="79"/>
      <c r="AV66" s="79"/>
      <c r="AW66" s="79"/>
      <c r="AX66" s="79"/>
      <c r="AY66" s="79"/>
      <c r="AZ66" s="79"/>
      <c r="BA66" s="79"/>
      <c r="BB66" s="79"/>
      <c r="BC66" s="79"/>
      <c r="BD66" s="79"/>
      <c r="BE66" s="79"/>
      <c r="BF66" s="79"/>
      <c r="BG66" s="79"/>
      <c r="BH66" s="79"/>
    </row>
    <row r="67" spans="1:60" x14ac:dyDescent="0.25">
      <c r="A67" s="79"/>
      <c r="B67" s="79"/>
      <c r="C67" s="79"/>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79"/>
      <c r="AT67" s="79"/>
      <c r="AU67" s="79"/>
      <c r="AV67" s="79"/>
      <c r="AW67" s="79"/>
      <c r="AX67" s="79"/>
      <c r="AY67" s="79"/>
      <c r="AZ67" s="79"/>
      <c r="BA67" s="79"/>
      <c r="BB67" s="79"/>
      <c r="BC67" s="79"/>
      <c r="BD67" s="79"/>
      <c r="BE67" s="79"/>
      <c r="BF67" s="79"/>
      <c r="BG67" s="79"/>
      <c r="BH67" s="79"/>
    </row>
    <row r="68" spans="1:60" x14ac:dyDescent="0.25">
      <c r="A68" s="79"/>
      <c r="B68" s="79"/>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c r="AV68" s="79"/>
      <c r="AW68" s="79"/>
      <c r="AX68" s="79"/>
      <c r="AY68" s="79"/>
      <c r="AZ68" s="79"/>
      <c r="BA68" s="79"/>
      <c r="BB68" s="79"/>
      <c r="BC68" s="79"/>
      <c r="BD68" s="79"/>
      <c r="BE68" s="79"/>
      <c r="BF68" s="79"/>
      <c r="BG68" s="79"/>
      <c r="BH68" s="79"/>
    </row>
    <row r="69" spans="1:60" x14ac:dyDescent="0.25">
      <c r="A69" s="79"/>
      <c r="B69" s="79"/>
      <c r="C69" s="79"/>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c r="AU69" s="79"/>
      <c r="AV69" s="79"/>
      <c r="AW69" s="79"/>
      <c r="AX69" s="79"/>
      <c r="AY69" s="79"/>
      <c r="AZ69" s="79"/>
      <c r="BA69" s="79"/>
      <c r="BB69" s="79"/>
      <c r="BC69" s="79"/>
      <c r="BD69" s="79"/>
      <c r="BE69" s="79"/>
      <c r="BF69" s="79"/>
      <c r="BG69" s="79"/>
      <c r="BH69" s="79"/>
    </row>
    <row r="70" spans="1:60" x14ac:dyDescent="0.25">
      <c r="A70" s="79"/>
      <c r="B70" s="79"/>
      <c r="C70" s="79"/>
      <c r="D70" s="79"/>
      <c r="E70" s="79"/>
      <c r="F70" s="79"/>
      <c r="G70" s="79"/>
      <c r="H70" s="79"/>
      <c r="I70" s="79"/>
      <c r="J70" s="79"/>
      <c r="K70" s="79"/>
      <c r="L70" s="79"/>
      <c r="M70" s="79"/>
      <c r="N70" s="79"/>
      <c r="O70" s="79"/>
      <c r="P70" s="79"/>
      <c r="Q70" s="79"/>
      <c r="R70" s="79"/>
      <c r="S70" s="79"/>
      <c r="T70" s="79"/>
      <c r="U70" s="79"/>
      <c r="V70" s="79"/>
      <c r="W70" s="79"/>
      <c r="X70" s="79"/>
      <c r="Y70" s="79"/>
      <c r="Z70" s="79"/>
      <c r="AA70" s="79"/>
      <c r="AB70" s="79"/>
      <c r="AC70" s="79"/>
      <c r="AD70" s="79"/>
      <c r="AE70" s="79"/>
      <c r="AF70" s="79"/>
      <c r="AG70" s="79"/>
      <c r="AH70" s="79"/>
      <c r="AI70" s="79"/>
      <c r="AJ70" s="79"/>
      <c r="AK70" s="79"/>
      <c r="AL70" s="79"/>
      <c r="AM70" s="79"/>
      <c r="AN70" s="79"/>
      <c r="AO70" s="79"/>
      <c r="AP70" s="79"/>
      <c r="AQ70" s="79"/>
      <c r="AR70" s="79"/>
      <c r="AS70" s="79"/>
      <c r="AT70" s="79"/>
      <c r="AU70" s="79"/>
      <c r="AV70" s="79"/>
      <c r="AW70" s="79"/>
      <c r="AX70" s="79"/>
      <c r="AY70" s="79"/>
      <c r="AZ70" s="79"/>
      <c r="BA70" s="79"/>
      <c r="BB70" s="79"/>
      <c r="BC70" s="79"/>
      <c r="BD70" s="79"/>
      <c r="BE70" s="79"/>
      <c r="BF70" s="79"/>
      <c r="BG70" s="79"/>
      <c r="BH70" s="79"/>
    </row>
    <row r="71" spans="1:60" x14ac:dyDescent="0.25">
      <c r="A71" s="79"/>
      <c r="B71" s="79"/>
      <c r="C71" s="79"/>
      <c r="D71" s="79"/>
      <c r="E71" s="79"/>
      <c r="F71" s="79"/>
      <c r="G71" s="79"/>
      <c r="H71" s="79"/>
      <c r="I71" s="79"/>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c r="AP71" s="79"/>
      <c r="AQ71" s="79"/>
      <c r="AR71" s="79"/>
      <c r="AS71" s="79"/>
      <c r="AT71" s="79"/>
      <c r="AU71" s="79"/>
      <c r="AV71" s="79"/>
      <c r="AW71" s="79"/>
      <c r="AX71" s="79"/>
      <c r="AY71" s="79"/>
      <c r="AZ71" s="79"/>
      <c r="BA71" s="79"/>
      <c r="BB71" s="79"/>
      <c r="BC71" s="79"/>
      <c r="BD71" s="79"/>
      <c r="BE71" s="79"/>
      <c r="BF71" s="79"/>
      <c r="BG71" s="79"/>
      <c r="BH71" s="79"/>
    </row>
    <row r="72" spans="1:60" x14ac:dyDescent="0.25">
      <c r="A72" s="79"/>
      <c r="B72" s="79"/>
      <c r="C72" s="79"/>
      <c r="D72" s="79"/>
      <c r="E72" s="79"/>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79"/>
      <c r="AO72" s="79"/>
      <c r="AP72" s="79"/>
      <c r="AQ72" s="79"/>
      <c r="AR72" s="79"/>
      <c r="AS72" s="79"/>
      <c r="AT72" s="79"/>
      <c r="AU72" s="79"/>
      <c r="AV72" s="79"/>
      <c r="AW72" s="79"/>
      <c r="AX72" s="79"/>
      <c r="AY72" s="79"/>
      <c r="AZ72" s="79"/>
      <c r="BA72" s="79"/>
      <c r="BB72" s="79"/>
      <c r="BC72" s="79"/>
      <c r="BD72" s="79"/>
      <c r="BE72" s="79"/>
      <c r="BF72" s="79"/>
      <c r="BG72" s="79"/>
      <c r="BH72" s="79"/>
    </row>
    <row r="73" spans="1:60" x14ac:dyDescent="0.25">
      <c r="A73" s="79"/>
      <c r="B73" s="79"/>
      <c r="C73" s="79"/>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79"/>
      <c r="AP73" s="79"/>
      <c r="AQ73" s="79"/>
      <c r="AR73" s="79"/>
      <c r="AS73" s="79"/>
      <c r="AT73" s="79"/>
      <c r="AU73" s="79"/>
      <c r="AV73" s="79"/>
      <c r="AW73" s="79"/>
      <c r="AX73" s="79"/>
      <c r="AY73" s="79"/>
      <c r="AZ73" s="79"/>
      <c r="BA73" s="79"/>
      <c r="BB73" s="79"/>
      <c r="BC73" s="79"/>
      <c r="BD73" s="79"/>
      <c r="BE73" s="79"/>
      <c r="BF73" s="79"/>
      <c r="BG73" s="79"/>
      <c r="BH73" s="79"/>
    </row>
    <row r="74" spans="1:60" x14ac:dyDescent="0.25">
      <c r="A74" s="79"/>
      <c r="B74" s="79"/>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79"/>
      <c r="AU74" s="79"/>
      <c r="AV74" s="79"/>
      <c r="AW74" s="79"/>
      <c r="AX74" s="79"/>
      <c r="AY74" s="79"/>
      <c r="AZ74" s="79"/>
      <c r="BA74" s="79"/>
      <c r="BB74" s="79"/>
      <c r="BC74" s="79"/>
      <c r="BD74" s="79"/>
      <c r="BE74" s="79"/>
      <c r="BF74" s="79"/>
      <c r="BG74" s="79"/>
      <c r="BH74" s="79"/>
    </row>
    <row r="75" spans="1:60" x14ac:dyDescent="0.25">
      <c r="A75" s="79"/>
      <c r="B75" s="79"/>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79"/>
      <c r="AJ75" s="79"/>
      <c r="AK75" s="79"/>
      <c r="AL75" s="79"/>
      <c r="AM75" s="79"/>
      <c r="AN75" s="79"/>
      <c r="AO75" s="79"/>
      <c r="AP75" s="79"/>
      <c r="AQ75" s="79"/>
      <c r="AR75" s="79"/>
      <c r="AS75" s="79"/>
      <c r="AT75" s="79"/>
      <c r="AU75" s="79"/>
      <c r="AV75" s="79"/>
      <c r="AW75" s="79"/>
      <c r="AX75" s="79"/>
      <c r="AY75" s="79"/>
      <c r="AZ75" s="79"/>
      <c r="BA75" s="79"/>
      <c r="BB75" s="79"/>
      <c r="BC75" s="79"/>
      <c r="BD75" s="79"/>
      <c r="BE75" s="79"/>
      <c r="BF75" s="79"/>
      <c r="BG75" s="79"/>
      <c r="BH75" s="79"/>
    </row>
    <row r="76" spans="1:60" x14ac:dyDescent="0.25">
      <c r="A76" s="79"/>
      <c r="B76" s="79"/>
      <c r="C76" s="79"/>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c r="AF76" s="79"/>
      <c r="AG76" s="79"/>
      <c r="AH76" s="79"/>
      <c r="AI76" s="79"/>
      <c r="AJ76" s="79"/>
      <c r="AK76" s="79"/>
      <c r="AL76" s="79"/>
      <c r="AM76" s="79"/>
      <c r="AN76" s="79"/>
      <c r="AO76" s="79"/>
      <c r="AP76" s="79"/>
      <c r="AQ76" s="79"/>
      <c r="AR76" s="79"/>
      <c r="AS76" s="79"/>
      <c r="AT76" s="79"/>
      <c r="AU76" s="79"/>
      <c r="AV76" s="79"/>
      <c r="AW76" s="79"/>
      <c r="AX76" s="79"/>
      <c r="AY76" s="79"/>
      <c r="AZ76" s="79"/>
      <c r="BA76" s="79"/>
      <c r="BB76" s="79"/>
      <c r="BC76" s="79"/>
      <c r="BD76" s="79"/>
      <c r="BE76" s="79"/>
      <c r="BF76" s="79"/>
      <c r="BG76" s="79"/>
      <c r="BH76" s="79"/>
    </row>
    <row r="77" spans="1:60" x14ac:dyDescent="0.25">
      <c r="A77" s="79"/>
      <c r="B77" s="79"/>
      <c r="C77" s="79"/>
      <c r="D77" s="79"/>
      <c r="E77" s="79"/>
      <c r="F77" s="79"/>
      <c r="G77" s="79"/>
      <c r="H77" s="79"/>
      <c r="I77" s="79"/>
      <c r="J77" s="79"/>
      <c r="K77" s="79"/>
      <c r="L77" s="79"/>
      <c r="M77" s="79"/>
      <c r="N77" s="79"/>
      <c r="O77" s="79"/>
      <c r="P77" s="79"/>
      <c r="Q77" s="79"/>
      <c r="R77" s="79"/>
      <c r="S77" s="79"/>
      <c r="T77" s="79"/>
      <c r="U77" s="79"/>
      <c r="V77" s="79"/>
      <c r="W77" s="79"/>
      <c r="X77" s="79"/>
      <c r="Y77" s="79"/>
      <c r="Z77" s="79"/>
      <c r="AA77" s="79"/>
      <c r="AB77" s="79"/>
      <c r="AC77" s="79"/>
      <c r="AD77" s="79"/>
      <c r="AE77" s="79"/>
      <c r="AF77" s="79"/>
      <c r="AG77" s="79"/>
      <c r="AH77" s="79"/>
      <c r="AI77" s="79"/>
      <c r="AJ77" s="79"/>
      <c r="AK77" s="79"/>
      <c r="AL77" s="79"/>
      <c r="AM77" s="79"/>
      <c r="AN77" s="79"/>
      <c r="AO77" s="79"/>
      <c r="AP77" s="79"/>
      <c r="AQ77" s="79"/>
      <c r="AR77" s="79"/>
      <c r="AS77" s="79"/>
      <c r="AT77" s="79"/>
      <c r="AU77" s="79"/>
      <c r="AV77" s="79"/>
      <c r="AW77" s="79"/>
      <c r="AX77" s="79"/>
      <c r="AY77" s="79"/>
      <c r="AZ77" s="79"/>
      <c r="BA77" s="79"/>
      <c r="BB77" s="79"/>
      <c r="BC77" s="79"/>
      <c r="BD77" s="79"/>
      <c r="BE77" s="79"/>
      <c r="BF77" s="79"/>
      <c r="BG77" s="79"/>
      <c r="BH77" s="79"/>
    </row>
    <row r="78" spans="1:60" x14ac:dyDescent="0.25">
      <c r="A78" s="79"/>
      <c r="B78" s="79"/>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c r="AU78" s="79"/>
      <c r="AV78" s="79"/>
      <c r="AW78" s="79"/>
      <c r="AX78" s="79"/>
      <c r="AY78" s="79"/>
      <c r="AZ78" s="79"/>
      <c r="BA78" s="79"/>
      <c r="BB78" s="79"/>
      <c r="BC78" s="79"/>
      <c r="BD78" s="79"/>
      <c r="BE78" s="79"/>
      <c r="BF78" s="79"/>
      <c r="BG78" s="79"/>
      <c r="BH78" s="79"/>
    </row>
    <row r="79" spans="1:60" x14ac:dyDescent="0.25">
      <c r="A79" s="79"/>
      <c r="B79" s="79"/>
      <c r="C79" s="79"/>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c r="AH79" s="79"/>
      <c r="AI79" s="79"/>
      <c r="AJ79" s="79"/>
      <c r="AK79" s="79"/>
      <c r="AL79" s="79"/>
      <c r="AM79" s="79"/>
      <c r="AN79" s="79"/>
      <c r="AO79" s="79"/>
      <c r="AP79" s="79"/>
      <c r="AQ79" s="79"/>
      <c r="AR79" s="79"/>
      <c r="AS79" s="79"/>
      <c r="AT79" s="79"/>
      <c r="AU79" s="79"/>
      <c r="AV79" s="79"/>
      <c r="AW79" s="79"/>
      <c r="AX79" s="79"/>
      <c r="AY79" s="79"/>
      <c r="AZ79" s="79"/>
      <c r="BA79" s="79"/>
      <c r="BB79" s="79"/>
      <c r="BC79" s="79"/>
      <c r="BD79" s="79"/>
      <c r="BE79" s="79"/>
      <c r="BF79" s="79"/>
      <c r="BG79" s="79"/>
      <c r="BH79" s="79"/>
    </row>
    <row r="80" spans="1:60" x14ac:dyDescent="0.25">
      <c r="A80" s="79"/>
      <c r="B80" s="79"/>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c r="AU80" s="79"/>
      <c r="AV80" s="79"/>
      <c r="AW80" s="79"/>
      <c r="AX80" s="79"/>
      <c r="AY80" s="79"/>
      <c r="AZ80" s="79"/>
      <c r="BA80" s="79"/>
      <c r="BB80" s="79"/>
      <c r="BC80" s="79"/>
      <c r="BD80" s="79"/>
      <c r="BE80" s="79"/>
      <c r="BF80" s="79"/>
      <c r="BG80" s="79"/>
      <c r="BH80" s="79"/>
    </row>
    <row r="81" spans="1:60" x14ac:dyDescent="0.25">
      <c r="A81" s="79"/>
      <c r="B81" s="79"/>
      <c r="C81" s="79"/>
      <c r="D81" s="79"/>
      <c r="E81" s="79"/>
      <c r="F81" s="79"/>
      <c r="G81" s="79"/>
      <c r="H81" s="79"/>
      <c r="I81" s="79"/>
      <c r="J81" s="79"/>
      <c r="K81" s="79"/>
      <c r="L81" s="79"/>
      <c r="M81" s="79"/>
      <c r="N81" s="79"/>
      <c r="O81" s="79"/>
      <c r="P81" s="79"/>
      <c r="Q81" s="79"/>
      <c r="R81" s="79"/>
      <c r="S81" s="79"/>
      <c r="T81" s="79"/>
      <c r="U81" s="79"/>
      <c r="V81" s="79"/>
      <c r="W81" s="79"/>
      <c r="X81" s="79"/>
      <c r="Y81" s="79"/>
      <c r="Z81" s="79"/>
      <c r="AA81" s="79"/>
      <c r="AB81" s="79"/>
      <c r="AC81" s="79"/>
      <c r="AD81" s="79"/>
      <c r="AE81" s="79"/>
      <c r="AF81" s="79"/>
      <c r="AG81" s="79"/>
      <c r="AH81" s="79"/>
      <c r="AI81" s="79"/>
      <c r="AJ81" s="79"/>
      <c r="AK81" s="79"/>
      <c r="AL81" s="79"/>
      <c r="AM81" s="79"/>
      <c r="AN81" s="79"/>
      <c r="AO81" s="79"/>
      <c r="AP81" s="79"/>
      <c r="AQ81" s="79"/>
      <c r="AR81" s="79"/>
      <c r="AS81" s="79"/>
      <c r="AT81" s="79"/>
      <c r="AU81" s="79"/>
      <c r="AV81" s="79"/>
      <c r="AW81" s="79"/>
      <c r="AX81" s="79"/>
      <c r="AY81" s="79"/>
      <c r="AZ81" s="79"/>
      <c r="BA81" s="79"/>
      <c r="BB81" s="79"/>
      <c r="BC81" s="79"/>
      <c r="BD81" s="79"/>
      <c r="BE81" s="79"/>
      <c r="BF81" s="79"/>
      <c r="BG81" s="79"/>
      <c r="BH81" s="79"/>
    </row>
    <row r="82" spans="1:60" x14ac:dyDescent="0.25">
      <c r="A82" s="79"/>
      <c r="B82" s="79"/>
      <c r="C82" s="79"/>
      <c r="D82" s="79"/>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c r="AP82" s="79"/>
      <c r="AQ82" s="79"/>
      <c r="AR82" s="79"/>
      <c r="AS82" s="79"/>
      <c r="AT82" s="79"/>
      <c r="AU82" s="79"/>
      <c r="AV82" s="79"/>
      <c r="AW82" s="79"/>
      <c r="AX82" s="79"/>
      <c r="AY82" s="79"/>
      <c r="AZ82" s="79"/>
      <c r="BA82" s="79"/>
      <c r="BB82" s="79"/>
      <c r="BC82" s="79"/>
      <c r="BD82" s="79"/>
      <c r="BE82" s="79"/>
      <c r="BF82" s="79"/>
      <c r="BG82" s="79"/>
      <c r="BH82" s="79"/>
    </row>
    <row r="83" spans="1:60" x14ac:dyDescent="0.25">
      <c r="A83" s="79"/>
      <c r="B83" s="79"/>
      <c r="C83" s="79"/>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c r="AU83" s="79"/>
      <c r="AV83" s="79"/>
      <c r="AW83" s="79"/>
      <c r="AX83" s="79"/>
      <c r="AY83" s="79"/>
      <c r="AZ83" s="79"/>
      <c r="BA83" s="79"/>
      <c r="BB83" s="79"/>
      <c r="BC83" s="79"/>
      <c r="BD83" s="79"/>
      <c r="BE83" s="79"/>
      <c r="BF83" s="79"/>
      <c r="BG83" s="79"/>
      <c r="BH83" s="79"/>
    </row>
    <row r="84" spans="1:60" x14ac:dyDescent="0.25">
      <c r="A84" s="79"/>
      <c r="B84" s="79"/>
      <c r="C84" s="79"/>
      <c r="D84" s="79"/>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c r="AE84" s="79"/>
      <c r="AF84" s="79"/>
      <c r="AG84" s="79"/>
      <c r="AH84" s="79"/>
      <c r="AI84" s="79"/>
      <c r="AJ84" s="79"/>
      <c r="AK84" s="79"/>
      <c r="AL84" s="79"/>
      <c r="AM84" s="79"/>
      <c r="AN84" s="79"/>
      <c r="AO84" s="79"/>
      <c r="AP84" s="79"/>
      <c r="AQ84" s="79"/>
      <c r="AR84" s="79"/>
      <c r="AS84" s="79"/>
      <c r="AT84" s="79"/>
      <c r="AU84" s="79"/>
      <c r="AV84" s="79"/>
      <c r="AW84" s="79"/>
      <c r="AX84" s="79"/>
      <c r="AY84" s="79"/>
      <c r="AZ84" s="79"/>
      <c r="BA84" s="79"/>
      <c r="BB84" s="79"/>
      <c r="BC84" s="79"/>
      <c r="BD84" s="79"/>
      <c r="BE84" s="79"/>
      <c r="BF84" s="79"/>
      <c r="BG84" s="79"/>
      <c r="BH84" s="79"/>
    </row>
    <row r="85" spans="1:60" x14ac:dyDescent="0.25">
      <c r="A85" s="79"/>
      <c r="B85" s="79"/>
      <c r="C85" s="79"/>
      <c r="D85" s="79"/>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79"/>
      <c r="AF85" s="79"/>
      <c r="AG85" s="79"/>
      <c r="AH85" s="79"/>
      <c r="AI85" s="79"/>
      <c r="AJ85" s="79"/>
      <c r="AK85" s="79"/>
      <c r="AL85" s="79"/>
      <c r="AM85" s="79"/>
      <c r="AN85" s="79"/>
      <c r="AO85" s="79"/>
      <c r="AP85" s="79"/>
      <c r="AQ85" s="79"/>
      <c r="AR85" s="79"/>
      <c r="AS85" s="79"/>
      <c r="AT85" s="79"/>
      <c r="AU85" s="79"/>
      <c r="AV85" s="79"/>
      <c r="AW85" s="79"/>
      <c r="AX85" s="79"/>
      <c r="AY85" s="79"/>
      <c r="AZ85" s="79"/>
      <c r="BA85" s="79"/>
      <c r="BB85" s="79"/>
      <c r="BC85" s="79"/>
      <c r="BD85" s="79"/>
      <c r="BE85" s="79"/>
      <c r="BF85" s="79"/>
      <c r="BG85" s="79"/>
      <c r="BH85" s="79"/>
    </row>
    <row r="86" spans="1:60" x14ac:dyDescent="0.25">
      <c r="A86" s="79"/>
      <c r="B86" s="79"/>
      <c r="C86" s="79"/>
      <c r="D86" s="79"/>
      <c r="E86" s="79"/>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c r="AE86" s="79"/>
      <c r="AF86" s="79"/>
      <c r="AG86" s="79"/>
      <c r="AH86" s="79"/>
      <c r="AI86" s="79"/>
      <c r="AJ86" s="79"/>
      <c r="AK86" s="79"/>
      <c r="AL86" s="79"/>
      <c r="AM86" s="79"/>
      <c r="AN86" s="79"/>
      <c r="AO86" s="79"/>
      <c r="AP86" s="79"/>
      <c r="AQ86" s="79"/>
      <c r="AR86" s="79"/>
      <c r="AS86" s="79"/>
      <c r="AT86" s="79"/>
      <c r="AU86" s="79"/>
      <c r="AV86" s="79"/>
      <c r="AW86" s="79"/>
      <c r="AX86" s="79"/>
      <c r="AY86" s="79"/>
      <c r="AZ86" s="79"/>
      <c r="BA86" s="79"/>
      <c r="BB86" s="79"/>
      <c r="BC86" s="79"/>
      <c r="BD86" s="79"/>
      <c r="BE86" s="79"/>
      <c r="BF86" s="79"/>
      <c r="BG86" s="79"/>
      <c r="BH86" s="79"/>
    </row>
    <row r="87" spans="1:60" x14ac:dyDescent="0.25">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79"/>
      <c r="BB87" s="79"/>
      <c r="BC87" s="79"/>
      <c r="BD87" s="79"/>
      <c r="BE87" s="79"/>
      <c r="BF87" s="79"/>
      <c r="BG87" s="79"/>
      <c r="BH87" s="79"/>
    </row>
    <row r="88" spans="1:60" x14ac:dyDescent="0.25">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79"/>
      <c r="BA88" s="79"/>
      <c r="BB88" s="79"/>
      <c r="BC88" s="79"/>
      <c r="BD88" s="79"/>
      <c r="BE88" s="79"/>
      <c r="BF88" s="79"/>
      <c r="BG88" s="79"/>
      <c r="BH88" s="79"/>
    </row>
    <row r="89" spans="1:60" x14ac:dyDescent="0.25">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79"/>
    </row>
    <row r="90" spans="1:60" x14ac:dyDescent="0.25">
      <c r="A90" s="79"/>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79"/>
      <c r="AF90" s="79"/>
      <c r="AG90" s="79"/>
      <c r="AH90" s="79"/>
      <c r="AI90" s="79"/>
      <c r="AJ90" s="79"/>
      <c r="AK90" s="79"/>
      <c r="AL90" s="79"/>
      <c r="AM90" s="79"/>
      <c r="AN90" s="79"/>
      <c r="AO90" s="79"/>
      <c r="AP90" s="79"/>
      <c r="AQ90" s="79"/>
      <c r="AR90" s="79"/>
      <c r="AS90" s="79"/>
      <c r="AT90" s="79"/>
      <c r="AU90" s="79"/>
      <c r="AV90" s="79"/>
      <c r="AW90" s="79"/>
      <c r="AX90" s="79"/>
      <c r="AY90" s="79"/>
      <c r="AZ90" s="79"/>
      <c r="BA90" s="79"/>
      <c r="BB90" s="79"/>
      <c r="BC90" s="79"/>
      <c r="BD90" s="79"/>
      <c r="BE90" s="79"/>
      <c r="BF90" s="79"/>
      <c r="BG90" s="79"/>
      <c r="BH90" s="79"/>
    </row>
    <row r="91" spans="1:60" x14ac:dyDescent="0.25">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c r="AP91" s="79"/>
      <c r="AQ91" s="79"/>
      <c r="AR91" s="79"/>
      <c r="AS91" s="79"/>
      <c r="AT91" s="79"/>
      <c r="AU91" s="79"/>
      <c r="AV91" s="79"/>
      <c r="AW91" s="79"/>
      <c r="AX91" s="79"/>
      <c r="AY91" s="79"/>
      <c r="AZ91" s="79"/>
      <c r="BA91" s="79"/>
      <c r="BB91" s="79"/>
      <c r="BC91" s="79"/>
      <c r="BD91" s="79"/>
      <c r="BE91" s="79"/>
      <c r="BF91" s="79"/>
      <c r="BG91" s="79"/>
      <c r="BH91" s="79"/>
    </row>
    <row r="92" spans="1:60" x14ac:dyDescent="0.25">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79"/>
      <c r="AF92" s="79"/>
      <c r="AG92" s="79"/>
      <c r="AH92" s="79"/>
      <c r="AI92" s="79"/>
      <c r="AJ92" s="79"/>
      <c r="AK92" s="79"/>
      <c r="AL92" s="79"/>
      <c r="AM92" s="79"/>
      <c r="AN92" s="79"/>
      <c r="AO92" s="79"/>
      <c r="AP92" s="79"/>
      <c r="AQ92" s="79"/>
      <c r="AR92" s="79"/>
      <c r="AS92" s="79"/>
      <c r="AT92" s="79"/>
      <c r="AU92" s="79"/>
      <c r="AV92" s="79"/>
      <c r="AW92" s="79"/>
      <c r="AX92" s="79"/>
      <c r="AY92" s="79"/>
      <c r="AZ92" s="79"/>
      <c r="BA92" s="79"/>
      <c r="BB92" s="79"/>
      <c r="BC92" s="79"/>
      <c r="BD92" s="79"/>
      <c r="BE92" s="79"/>
      <c r="BF92" s="79"/>
      <c r="BG92" s="79"/>
      <c r="BH92" s="79"/>
    </row>
    <row r="93" spans="1:60" x14ac:dyDescent="0.25">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c r="AP93" s="79"/>
      <c r="AQ93" s="79"/>
      <c r="AR93" s="79"/>
      <c r="AS93" s="79"/>
      <c r="AT93" s="79"/>
      <c r="AU93" s="79"/>
      <c r="AV93" s="79"/>
      <c r="AW93" s="79"/>
      <c r="AX93" s="79"/>
      <c r="AY93" s="79"/>
      <c r="AZ93" s="79"/>
      <c r="BA93" s="79"/>
      <c r="BB93" s="79"/>
      <c r="BC93" s="79"/>
      <c r="BD93" s="79"/>
      <c r="BE93" s="79"/>
      <c r="BF93" s="79"/>
      <c r="BG93" s="79"/>
      <c r="BH93" s="79"/>
    </row>
    <row r="94" spans="1:60" x14ac:dyDescent="0.25">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c r="AP94" s="79"/>
      <c r="AQ94" s="79"/>
      <c r="AR94" s="79"/>
      <c r="AS94" s="79"/>
      <c r="AT94" s="79"/>
      <c r="AU94" s="79"/>
      <c r="AV94" s="79"/>
      <c r="AW94" s="79"/>
      <c r="AX94" s="79"/>
      <c r="AY94" s="79"/>
      <c r="AZ94" s="79"/>
      <c r="BA94" s="79"/>
      <c r="BB94" s="79"/>
      <c r="BC94" s="79"/>
      <c r="BD94" s="79"/>
      <c r="BE94" s="79"/>
      <c r="BF94" s="79"/>
      <c r="BG94" s="79"/>
      <c r="BH94" s="79"/>
    </row>
    <row r="95" spans="1:60" x14ac:dyDescent="0.25">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79"/>
      <c r="AF95" s="79"/>
      <c r="AG95" s="79"/>
      <c r="AH95" s="79"/>
      <c r="AI95" s="79"/>
      <c r="AJ95" s="79"/>
      <c r="AK95" s="79"/>
      <c r="AL95" s="79"/>
      <c r="AM95" s="79"/>
      <c r="AN95" s="79"/>
      <c r="AO95" s="79"/>
      <c r="AP95" s="79"/>
      <c r="AQ95" s="79"/>
      <c r="AR95" s="79"/>
      <c r="AS95" s="79"/>
      <c r="AT95" s="79"/>
      <c r="AU95" s="79"/>
      <c r="AV95" s="79"/>
      <c r="AW95" s="79"/>
      <c r="AX95" s="79"/>
      <c r="AY95" s="79"/>
      <c r="AZ95" s="79"/>
      <c r="BA95" s="79"/>
      <c r="BB95" s="79"/>
      <c r="BC95" s="79"/>
      <c r="BD95" s="79"/>
      <c r="BE95" s="79"/>
      <c r="BF95" s="79"/>
      <c r="BG95" s="79"/>
      <c r="BH95" s="79"/>
    </row>
    <row r="96" spans="1:60" x14ac:dyDescent="0.25">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c r="AU96" s="79"/>
      <c r="AV96" s="79"/>
      <c r="AW96" s="79"/>
      <c r="AX96" s="79"/>
      <c r="AY96" s="79"/>
      <c r="AZ96" s="79"/>
      <c r="BA96" s="79"/>
      <c r="BB96" s="79"/>
      <c r="BC96" s="79"/>
      <c r="BD96" s="79"/>
      <c r="BE96" s="79"/>
      <c r="BF96" s="79"/>
      <c r="BG96" s="79"/>
      <c r="BH96" s="79"/>
    </row>
    <row r="97" spans="1:60" x14ac:dyDescent="0.25">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79"/>
      <c r="AF97" s="79"/>
      <c r="AG97" s="79"/>
      <c r="AH97" s="79"/>
      <c r="AI97" s="79"/>
      <c r="AJ97" s="79"/>
      <c r="AK97" s="79"/>
      <c r="AL97" s="79"/>
      <c r="AM97" s="79"/>
      <c r="AN97" s="79"/>
      <c r="AO97" s="79"/>
      <c r="AP97" s="79"/>
      <c r="AQ97" s="79"/>
      <c r="AR97" s="79"/>
      <c r="AS97" s="79"/>
      <c r="AT97" s="79"/>
      <c r="AU97" s="79"/>
      <c r="AV97" s="79"/>
      <c r="AW97" s="79"/>
      <c r="AX97" s="79"/>
      <c r="AY97" s="79"/>
      <c r="AZ97" s="79"/>
      <c r="BA97" s="79"/>
      <c r="BB97" s="79"/>
      <c r="BC97" s="79"/>
      <c r="BD97" s="79"/>
      <c r="BE97" s="79"/>
      <c r="BF97" s="79"/>
      <c r="BG97" s="79"/>
      <c r="BH97" s="79"/>
    </row>
    <row r="98" spans="1:60" x14ac:dyDescent="0.25">
      <c r="A98" s="79"/>
      <c r="B98" s="79"/>
      <c r="C98" s="79"/>
      <c r="D98" s="79"/>
      <c r="E98" s="79"/>
      <c r="F98" s="79"/>
      <c r="G98" s="79"/>
      <c r="H98" s="79"/>
      <c r="I98" s="79"/>
      <c r="J98" s="79"/>
      <c r="K98" s="79"/>
      <c r="L98" s="79"/>
      <c r="M98" s="79"/>
      <c r="N98" s="79"/>
      <c r="O98" s="79"/>
      <c r="P98" s="79"/>
      <c r="Q98" s="79"/>
      <c r="R98" s="79"/>
      <c r="S98" s="79"/>
      <c r="T98" s="79"/>
      <c r="U98" s="79"/>
      <c r="V98" s="79"/>
      <c r="W98" s="79"/>
      <c r="X98" s="79"/>
      <c r="Y98" s="79"/>
      <c r="Z98" s="79"/>
      <c r="AA98" s="79"/>
      <c r="AB98" s="79"/>
      <c r="AC98" s="79"/>
      <c r="AD98" s="79"/>
      <c r="AE98" s="79"/>
      <c r="AF98" s="79"/>
      <c r="AG98" s="79"/>
      <c r="AH98" s="79"/>
      <c r="AI98" s="79"/>
      <c r="AJ98" s="79"/>
      <c r="AK98" s="79"/>
      <c r="AL98" s="79"/>
      <c r="AM98" s="79"/>
      <c r="AN98" s="79"/>
      <c r="AO98" s="79"/>
      <c r="AP98" s="79"/>
      <c r="AQ98" s="79"/>
      <c r="AR98" s="79"/>
      <c r="AS98" s="79"/>
      <c r="AT98" s="79"/>
      <c r="AU98" s="79"/>
      <c r="AV98" s="79"/>
      <c r="AW98" s="79"/>
      <c r="AX98" s="79"/>
      <c r="AY98" s="79"/>
      <c r="AZ98" s="79"/>
      <c r="BA98" s="79"/>
      <c r="BB98" s="79"/>
      <c r="BC98" s="79"/>
      <c r="BD98" s="79"/>
      <c r="BE98" s="79"/>
      <c r="BF98" s="79"/>
      <c r="BG98" s="79"/>
      <c r="BH98" s="79"/>
    </row>
    <row r="99" spans="1:60" x14ac:dyDescent="0.25">
      <c r="A99" s="79"/>
      <c r="B99" s="79"/>
      <c r="C99" s="79"/>
      <c r="D99" s="79"/>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79"/>
      <c r="AI99" s="79"/>
      <c r="AJ99" s="79"/>
      <c r="AK99" s="79"/>
      <c r="AL99" s="79"/>
      <c r="AM99" s="79"/>
      <c r="AN99" s="79"/>
      <c r="AO99" s="79"/>
      <c r="AP99" s="79"/>
      <c r="AQ99" s="79"/>
      <c r="AR99" s="79"/>
      <c r="AS99" s="79"/>
      <c r="AT99" s="79"/>
      <c r="AU99" s="79"/>
      <c r="AV99" s="79"/>
      <c r="AW99" s="79"/>
      <c r="AX99" s="79"/>
      <c r="AY99" s="79"/>
      <c r="AZ99" s="79"/>
      <c r="BA99" s="79"/>
      <c r="BB99" s="79"/>
      <c r="BC99" s="79"/>
      <c r="BD99" s="79"/>
      <c r="BE99" s="79"/>
      <c r="BF99" s="79"/>
      <c r="BG99" s="79"/>
      <c r="BH99" s="79"/>
    </row>
    <row r="100" spans="1:60" x14ac:dyDescent="0.25">
      <c r="A100" s="79"/>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c r="AU100" s="79"/>
      <c r="AV100" s="79"/>
      <c r="AW100" s="79"/>
      <c r="AX100" s="79"/>
      <c r="AY100" s="79"/>
      <c r="AZ100" s="79"/>
      <c r="BA100" s="79"/>
      <c r="BB100" s="79"/>
      <c r="BC100" s="79"/>
      <c r="BD100" s="79"/>
      <c r="BE100" s="79"/>
      <c r="BF100" s="79"/>
      <c r="BG100" s="79"/>
      <c r="BH100" s="79"/>
    </row>
    <row r="101" spans="1:60" x14ac:dyDescent="0.25">
      <c r="A101" s="79"/>
      <c r="B101" s="79"/>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c r="AU101" s="79"/>
      <c r="AV101" s="79"/>
      <c r="AW101" s="79"/>
      <c r="AX101" s="79"/>
      <c r="AY101" s="79"/>
      <c r="AZ101" s="79"/>
      <c r="BA101" s="79"/>
      <c r="BB101" s="79"/>
      <c r="BC101" s="79"/>
      <c r="BD101" s="79"/>
      <c r="BE101" s="79"/>
      <c r="BF101" s="79"/>
      <c r="BG101" s="79"/>
      <c r="BH101" s="79"/>
    </row>
    <row r="102" spans="1:60" x14ac:dyDescent="0.25">
      <c r="A102" s="79"/>
      <c r="B102" s="79"/>
      <c r="C102" s="79"/>
      <c r="D102" s="79"/>
      <c r="E102" s="79"/>
      <c r="F102" s="79"/>
      <c r="G102" s="79"/>
      <c r="H102" s="79"/>
      <c r="I102" s="79"/>
      <c r="J102" s="79"/>
      <c r="K102" s="79"/>
      <c r="L102" s="79"/>
      <c r="M102" s="79"/>
      <c r="N102" s="79"/>
      <c r="O102" s="79"/>
      <c r="P102" s="79"/>
      <c r="Q102" s="79"/>
      <c r="R102" s="79"/>
      <c r="S102" s="79"/>
      <c r="T102" s="79"/>
      <c r="U102" s="79"/>
      <c r="V102" s="79"/>
      <c r="W102" s="79"/>
      <c r="X102" s="79"/>
      <c r="Y102" s="79"/>
      <c r="Z102" s="79"/>
      <c r="AA102" s="79"/>
      <c r="AB102" s="79"/>
      <c r="AC102" s="79"/>
      <c r="AD102" s="79"/>
      <c r="AE102" s="79"/>
      <c r="AF102" s="79"/>
      <c r="AG102" s="79"/>
      <c r="AH102" s="79"/>
      <c r="AI102" s="79"/>
      <c r="AJ102" s="79"/>
      <c r="AK102" s="79"/>
      <c r="AL102" s="79"/>
      <c r="AM102" s="79"/>
      <c r="AN102" s="79"/>
      <c r="AO102" s="79"/>
      <c r="AP102" s="79"/>
      <c r="AQ102" s="79"/>
      <c r="AR102" s="79"/>
      <c r="AS102" s="79"/>
      <c r="AT102" s="79"/>
      <c r="AU102" s="79"/>
      <c r="AV102" s="79"/>
      <c r="AW102" s="79"/>
      <c r="AX102" s="79"/>
      <c r="AY102" s="79"/>
      <c r="AZ102" s="79"/>
      <c r="BA102" s="79"/>
      <c r="BB102" s="79"/>
      <c r="BC102" s="79"/>
      <c r="BD102" s="79"/>
      <c r="BE102" s="79"/>
      <c r="BF102" s="79"/>
      <c r="BG102" s="79"/>
      <c r="BH102" s="79"/>
    </row>
    <row r="103" spans="1:60" x14ac:dyDescent="0.25">
      <c r="A103" s="79"/>
      <c r="B103" s="79"/>
      <c r="C103" s="79"/>
      <c r="D103" s="79"/>
      <c r="E103" s="79"/>
      <c r="F103" s="79"/>
      <c r="G103" s="79"/>
      <c r="H103" s="79"/>
      <c r="I103" s="79"/>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79"/>
      <c r="AH103" s="79"/>
      <c r="AI103" s="79"/>
      <c r="AJ103" s="79"/>
      <c r="AK103" s="79"/>
      <c r="AL103" s="79"/>
      <c r="AM103" s="79"/>
      <c r="AN103" s="79"/>
      <c r="AO103" s="79"/>
      <c r="AP103" s="79"/>
      <c r="AQ103" s="79"/>
      <c r="AR103" s="79"/>
      <c r="AS103" s="79"/>
      <c r="AT103" s="79"/>
      <c r="AU103" s="79"/>
      <c r="AV103" s="79"/>
      <c r="AW103" s="79"/>
      <c r="AX103" s="79"/>
      <c r="AY103" s="79"/>
      <c r="AZ103" s="79"/>
      <c r="BA103" s="79"/>
      <c r="BB103" s="79"/>
      <c r="BC103" s="79"/>
      <c r="BD103" s="79"/>
      <c r="BE103" s="79"/>
      <c r="BF103" s="79"/>
      <c r="BG103" s="79"/>
      <c r="BH103" s="79"/>
    </row>
    <row r="104" spans="1:60" x14ac:dyDescent="0.25">
      <c r="A104" s="79"/>
      <c r="B104" s="79"/>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79"/>
      <c r="AY104" s="79"/>
      <c r="AZ104" s="79"/>
      <c r="BA104" s="79"/>
      <c r="BB104" s="79"/>
      <c r="BC104" s="79"/>
      <c r="BD104" s="79"/>
      <c r="BE104" s="79"/>
      <c r="BF104" s="79"/>
      <c r="BG104" s="79"/>
      <c r="BH104" s="79"/>
    </row>
    <row r="105" spans="1:60" x14ac:dyDescent="0.25">
      <c r="A105" s="79"/>
      <c r="B105" s="79"/>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79"/>
      <c r="AA105" s="79"/>
      <c r="AB105" s="79"/>
      <c r="AC105" s="79"/>
      <c r="AD105" s="79"/>
      <c r="AE105" s="79"/>
      <c r="AF105" s="79"/>
      <c r="AG105" s="79"/>
      <c r="AH105" s="79"/>
      <c r="AI105" s="79"/>
      <c r="AJ105" s="79"/>
      <c r="AK105" s="79"/>
      <c r="AL105" s="79"/>
      <c r="AM105" s="79"/>
      <c r="AN105" s="79"/>
      <c r="AO105" s="79"/>
      <c r="AP105" s="79"/>
      <c r="AQ105" s="79"/>
      <c r="AR105" s="79"/>
      <c r="AS105" s="79"/>
      <c r="AT105" s="79"/>
      <c r="AU105" s="79"/>
      <c r="AV105" s="79"/>
      <c r="AW105" s="79"/>
      <c r="AX105" s="79"/>
      <c r="AY105" s="79"/>
      <c r="AZ105" s="79"/>
      <c r="BA105" s="79"/>
      <c r="BB105" s="79"/>
      <c r="BC105" s="79"/>
      <c r="BD105" s="79"/>
      <c r="BE105" s="79"/>
      <c r="BF105" s="79"/>
      <c r="BG105" s="79"/>
      <c r="BH105" s="79"/>
    </row>
    <row r="106" spans="1:60" x14ac:dyDescent="0.25">
      <c r="A106" s="79"/>
      <c r="B106" s="79"/>
      <c r="C106" s="79"/>
      <c r="D106" s="79"/>
      <c r="E106" s="79"/>
      <c r="F106" s="79"/>
      <c r="G106" s="79"/>
      <c r="H106" s="79"/>
      <c r="I106" s="79"/>
      <c r="J106" s="79"/>
      <c r="K106" s="79"/>
      <c r="L106" s="79"/>
      <c r="M106" s="79"/>
      <c r="N106" s="79"/>
      <c r="O106" s="79"/>
      <c r="P106" s="79"/>
      <c r="Q106" s="79"/>
      <c r="R106" s="79"/>
      <c r="S106" s="79"/>
      <c r="T106" s="79"/>
      <c r="U106" s="79"/>
      <c r="V106" s="79"/>
      <c r="W106" s="79"/>
      <c r="X106" s="79"/>
      <c r="Y106" s="79"/>
      <c r="Z106" s="79"/>
      <c r="AA106" s="79"/>
      <c r="AB106" s="79"/>
      <c r="AC106" s="79"/>
      <c r="AD106" s="79"/>
      <c r="AE106" s="79"/>
      <c r="AF106" s="79"/>
      <c r="AG106" s="79"/>
      <c r="AH106" s="79"/>
      <c r="AI106" s="79"/>
      <c r="AJ106" s="79"/>
      <c r="AK106" s="79"/>
      <c r="AL106" s="79"/>
      <c r="AM106" s="79"/>
      <c r="AN106" s="79"/>
      <c r="AO106" s="79"/>
      <c r="AP106" s="79"/>
      <c r="AQ106" s="79"/>
      <c r="AR106" s="79"/>
      <c r="AS106" s="79"/>
      <c r="AT106" s="79"/>
      <c r="AU106" s="79"/>
      <c r="AV106" s="79"/>
      <c r="AW106" s="79"/>
      <c r="AX106" s="79"/>
      <c r="AY106" s="79"/>
      <c r="AZ106" s="79"/>
      <c r="BA106" s="79"/>
      <c r="BB106" s="79"/>
      <c r="BC106" s="79"/>
      <c r="BD106" s="79"/>
      <c r="BE106" s="79"/>
      <c r="BF106" s="79"/>
      <c r="BG106" s="79"/>
      <c r="BH106" s="79"/>
    </row>
    <row r="107" spans="1:60" x14ac:dyDescent="0.25">
      <c r="A107" s="79"/>
      <c r="B107" s="79"/>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79"/>
      <c r="AA107" s="79"/>
      <c r="AB107" s="79"/>
      <c r="AC107" s="79"/>
      <c r="AD107" s="79"/>
      <c r="AE107" s="79"/>
      <c r="AF107" s="79"/>
      <c r="AG107" s="79"/>
      <c r="AH107" s="79"/>
      <c r="AI107" s="79"/>
      <c r="AJ107" s="79"/>
      <c r="AK107" s="79"/>
      <c r="AL107" s="79"/>
      <c r="AM107" s="79"/>
      <c r="AN107" s="79"/>
      <c r="AO107" s="79"/>
      <c r="AP107" s="79"/>
      <c r="AQ107" s="79"/>
      <c r="AR107" s="79"/>
      <c r="AS107" s="79"/>
      <c r="AT107" s="79"/>
      <c r="AU107" s="79"/>
      <c r="AV107" s="79"/>
      <c r="AW107" s="79"/>
      <c r="AX107" s="79"/>
      <c r="AY107" s="79"/>
      <c r="AZ107" s="79"/>
      <c r="BA107" s="79"/>
      <c r="BB107" s="79"/>
      <c r="BC107" s="79"/>
      <c r="BD107" s="79"/>
      <c r="BE107" s="79"/>
      <c r="BF107" s="79"/>
      <c r="BG107" s="79"/>
      <c r="BH107" s="79"/>
    </row>
    <row r="108" spans="1:60" x14ac:dyDescent="0.25">
      <c r="A108" s="79"/>
      <c r="B108" s="79"/>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79"/>
      <c r="AA108" s="79"/>
      <c r="AB108" s="79"/>
      <c r="AC108" s="79"/>
      <c r="AD108" s="79"/>
      <c r="AE108" s="79"/>
      <c r="AF108" s="79"/>
      <c r="AG108" s="79"/>
      <c r="AH108" s="79"/>
      <c r="AI108" s="79"/>
      <c r="AJ108" s="79"/>
      <c r="AK108" s="79"/>
      <c r="AL108" s="79"/>
      <c r="AM108" s="79"/>
      <c r="AN108" s="79"/>
      <c r="AO108" s="79"/>
      <c r="AP108" s="79"/>
      <c r="AQ108" s="79"/>
      <c r="AR108" s="79"/>
      <c r="AS108" s="79"/>
      <c r="AT108" s="79"/>
      <c r="AU108" s="79"/>
      <c r="AV108" s="79"/>
      <c r="AW108" s="79"/>
      <c r="AX108" s="79"/>
      <c r="AY108" s="79"/>
      <c r="AZ108" s="79"/>
      <c r="BA108" s="79"/>
      <c r="BB108" s="79"/>
      <c r="BC108" s="79"/>
      <c r="BD108" s="79"/>
      <c r="BE108" s="79"/>
      <c r="BF108" s="79"/>
      <c r="BG108" s="79"/>
      <c r="BH108" s="79"/>
    </row>
    <row r="109" spans="1:60" x14ac:dyDescent="0.25">
      <c r="A109" s="79"/>
      <c r="B109" s="79"/>
      <c r="C109" s="79"/>
      <c r="D109" s="79"/>
      <c r="E109" s="79"/>
      <c r="F109" s="79"/>
      <c r="G109" s="79"/>
      <c r="H109" s="79"/>
      <c r="I109" s="79"/>
      <c r="J109" s="79"/>
      <c r="K109" s="79"/>
      <c r="L109" s="79"/>
      <c r="M109" s="79"/>
      <c r="N109" s="79"/>
      <c r="O109" s="79"/>
      <c r="P109" s="79"/>
      <c r="Q109" s="79"/>
      <c r="R109" s="79"/>
      <c r="S109" s="79"/>
      <c r="T109" s="79"/>
      <c r="U109" s="79"/>
      <c r="V109" s="79"/>
      <c r="W109" s="79"/>
      <c r="X109" s="79"/>
      <c r="Y109" s="79"/>
      <c r="Z109" s="79"/>
      <c r="AA109" s="79"/>
      <c r="AB109" s="79"/>
      <c r="AC109" s="79"/>
      <c r="AD109" s="79"/>
      <c r="AE109" s="79"/>
      <c r="AF109" s="79"/>
      <c r="AG109" s="79"/>
      <c r="AH109" s="79"/>
      <c r="AI109" s="79"/>
      <c r="AJ109" s="79"/>
      <c r="AK109" s="79"/>
      <c r="AL109" s="79"/>
      <c r="AM109" s="79"/>
      <c r="AN109" s="79"/>
      <c r="AO109" s="79"/>
      <c r="AP109" s="79"/>
      <c r="AQ109" s="79"/>
      <c r="AR109" s="79"/>
      <c r="AS109" s="79"/>
      <c r="AT109" s="79"/>
      <c r="AU109" s="79"/>
      <c r="AV109" s="79"/>
      <c r="AW109" s="79"/>
      <c r="AX109" s="79"/>
      <c r="AY109" s="79"/>
      <c r="AZ109" s="79"/>
      <c r="BA109" s="79"/>
      <c r="BB109" s="79"/>
      <c r="BC109" s="79"/>
      <c r="BD109" s="79"/>
      <c r="BE109" s="79"/>
      <c r="BF109" s="79"/>
      <c r="BG109" s="79"/>
      <c r="BH109" s="79"/>
    </row>
    <row r="110" spans="1:60" x14ac:dyDescent="0.25">
      <c r="A110" s="79"/>
      <c r="B110" s="79"/>
      <c r="C110" s="79"/>
      <c r="D110" s="79"/>
      <c r="E110" s="79"/>
      <c r="F110" s="79"/>
      <c r="G110" s="79"/>
      <c r="H110" s="79"/>
      <c r="I110" s="79"/>
      <c r="J110" s="79"/>
      <c r="K110" s="79"/>
      <c r="L110" s="79"/>
      <c r="M110" s="79"/>
      <c r="N110" s="79"/>
      <c r="O110" s="79"/>
      <c r="P110" s="79"/>
      <c r="Q110" s="79"/>
      <c r="R110" s="79"/>
      <c r="S110" s="79"/>
      <c r="T110" s="79"/>
      <c r="U110" s="79"/>
      <c r="V110" s="79"/>
      <c r="W110" s="79"/>
      <c r="X110" s="79"/>
      <c r="Y110" s="79"/>
      <c r="Z110" s="79"/>
      <c r="AA110" s="79"/>
      <c r="AB110" s="79"/>
      <c r="AC110" s="79"/>
      <c r="AD110" s="79"/>
      <c r="AE110" s="79"/>
      <c r="AF110" s="79"/>
      <c r="AG110" s="79"/>
      <c r="AH110" s="79"/>
      <c r="AI110" s="79"/>
      <c r="AJ110" s="79"/>
      <c r="AK110" s="79"/>
      <c r="AL110" s="79"/>
      <c r="AM110" s="79"/>
      <c r="AN110" s="79"/>
      <c r="AO110" s="79"/>
      <c r="AP110" s="79"/>
      <c r="AQ110" s="79"/>
      <c r="AR110" s="79"/>
      <c r="AS110" s="79"/>
      <c r="AT110" s="79"/>
      <c r="AU110" s="79"/>
      <c r="AV110" s="79"/>
      <c r="AW110" s="79"/>
      <c r="AX110" s="79"/>
      <c r="AY110" s="79"/>
      <c r="AZ110" s="79"/>
      <c r="BA110" s="79"/>
      <c r="BB110" s="79"/>
      <c r="BC110" s="79"/>
      <c r="BD110" s="79"/>
      <c r="BE110" s="79"/>
      <c r="BF110" s="79"/>
      <c r="BG110" s="79"/>
      <c r="BH110" s="79"/>
    </row>
    <row r="111" spans="1:60" x14ac:dyDescent="0.25">
      <c r="A111" s="79"/>
      <c r="B111" s="79"/>
      <c r="C111" s="79"/>
      <c r="D111" s="79"/>
      <c r="E111" s="79"/>
      <c r="F111" s="79"/>
      <c r="G111" s="79"/>
      <c r="H111" s="79"/>
      <c r="I111" s="79"/>
      <c r="J111" s="79"/>
      <c r="K111" s="79"/>
      <c r="L111" s="79"/>
      <c r="M111" s="79"/>
      <c r="N111" s="79"/>
      <c r="O111" s="79"/>
      <c r="P111" s="79"/>
      <c r="Q111" s="79"/>
      <c r="R111" s="79"/>
      <c r="S111" s="79"/>
      <c r="T111" s="79"/>
      <c r="U111" s="79"/>
      <c r="V111" s="79"/>
      <c r="W111" s="79"/>
      <c r="X111" s="79"/>
      <c r="Y111" s="79"/>
      <c r="Z111" s="79"/>
      <c r="AA111" s="79"/>
      <c r="AB111" s="79"/>
      <c r="AC111" s="79"/>
      <c r="AD111" s="79"/>
      <c r="AE111" s="79"/>
      <c r="AF111" s="79"/>
      <c r="AG111" s="79"/>
      <c r="AH111" s="79"/>
      <c r="AI111" s="79"/>
      <c r="AJ111" s="79"/>
      <c r="AK111" s="79"/>
      <c r="AL111" s="79"/>
      <c r="AM111" s="79"/>
      <c r="AN111" s="79"/>
      <c r="AO111" s="79"/>
      <c r="AP111" s="79"/>
      <c r="AQ111" s="79"/>
      <c r="AR111" s="79"/>
      <c r="AS111" s="79"/>
      <c r="AT111" s="79"/>
      <c r="AU111" s="79"/>
      <c r="AV111" s="79"/>
      <c r="AW111" s="79"/>
      <c r="AX111" s="79"/>
      <c r="AY111" s="79"/>
      <c r="AZ111" s="79"/>
      <c r="BA111" s="79"/>
      <c r="BB111" s="79"/>
      <c r="BC111" s="79"/>
      <c r="BD111" s="79"/>
      <c r="BE111" s="79"/>
      <c r="BF111" s="79"/>
      <c r="BG111" s="79"/>
      <c r="BH111" s="79"/>
    </row>
    <row r="112" spans="1:60" x14ac:dyDescent="0.25">
      <c r="A112" s="79"/>
      <c r="B112" s="79"/>
      <c r="C112" s="79"/>
      <c r="D112" s="79"/>
      <c r="E112" s="79"/>
      <c r="F112" s="79"/>
      <c r="G112" s="79"/>
      <c r="H112" s="79"/>
      <c r="I112" s="79"/>
      <c r="J112" s="79"/>
      <c r="K112" s="79"/>
      <c r="L112" s="79"/>
      <c r="M112" s="79"/>
      <c r="N112" s="79"/>
      <c r="O112" s="79"/>
      <c r="P112" s="79"/>
      <c r="Q112" s="79"/>
      <c r="R112" s="79"/>
      <c r="S112" s="79"/>
      <c r="T112" s="79"/>
      <c r="U112" s="79"/>
      <c r="V112" s="79"/>
      <c r="W112" s="79"/>
      <c r="X112" s="79"/>
      <c r="Y112" s="79"/>
      <c r="Z112" s="79"/>
      <c r="AA112" s="79"/>
      <c r="AB112" s="79"/>
      <c r="AC112" s="79"/>
      <c r="AD112" s="79"/>
      <c r="AE112" s="79"/>
      <c r="AF112" s="79"/>
      <c r="AG112" s="79"/>
      <c r="AH112" s="79"/>
      <c r="AI112" s="79"/>
      <c r="AJ112" s="79"/>
      <c r="AK112" s="79"/>
      <c r="AL112" s="79"/>
      <c r="AM112" s="79"/>
      <c r="AN112" s="79"/>
      <c r="AO112" s="79"/>
      <c r="AP112" s="79"/>
      <c r="AQ112" s="79"/>
      <c r="AR112" s="79"/>
      <c r="AS112" s="79"/>
      <c r="AT112" s="79"/>
      <c r="AU112" s="79"/>
      <c r="AV112" s="79"/>
      <c r="AW112" s="79"/>
      <c r="AX112" s="79"/>
      <c r="AY112" s="79"/>
      <c r="AZ112" s="79"/>
      <c r="BA112" s="79"/>
      <c r="BB112" s="79"/>
      <c r="BC112" s="79"/>
      <c r="BD112" s="79"/>
      <c r="BE112" s="79"/>
      <c r="BF112" s="79"/>
      <c r="BG112" s="79"/>
      <c r="BH112" s="79"/>
    </row>
    <row r="113" spans="1:60" x14ac:dyDescent="0.25">
      <c r="A113" s="79"/>
      <c r="B113" s="79"/>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c r="AA113" s="79"/>
      <c r="AB113" s="79"/>
      <c r="AC113" s="79"/>
      <c r="AD113" s="79"/>
      <c r="AE113" s="79"/>
      <c r="AF113" s="79"/>
      <c r="AG113" s="79"/>
      <c r="AH113" s="79"/>
      <c r="AI113" s="79"/>
      <c r="AJ113" s="79"/>
      <c r="AK113" s="79"/>
      <c r="AL113" s="79"/>
      <c r="AM113" s="79"/>
      <c r="AN113" s="79"/>
      <c r="AO113" s="79"/>
      <c r="AP113" s="79"/>
      <c r="AQ113" s="79"/>
      <c r="AR113" s="79"/>
      <c r="AS113" s="79"/>
      <c r="AT113" s="79"/>
      <c r="AU113" s="79"/>
      <c r="AV113" s="79"/>
      <c r="AW113" s="79"/>
      <c r="AX113" s="79"/>
      <c r="AY113" s="79"/>
      <c r="AZ113" s="79"/>
      <c r="BA113" s="79"/>
      <c r="BB113" s="79"/>
      <c r="BC113" s="79"/>
      <c r="BD113" s="79"/>
      <c r="BE113" s="79"/>
      <c r="BF113" s="79"/>
      <c r="BG113" s="79"/>
      <c r="BH113" s="79"/>
    </row>
    <row r="114" spans="1:60" x14ac:dyDescent="0.25">
      <c r="A114" s="79"/>
      <c r="B114" s="79"/>
      <c r="C114" s="79"/>
      <c r="D114" s="79"/>
      <c r="E114" s="79"/>
      <c r="F114" s="79"/>
      <c r="G114" s="79"/>
      <c r="H114" s="79"/>
      <c r="I114" s="79"/>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c r="AP114" s="79"/>
      <c r="AQ114" s="79"/>
      <c r="AR114" s="79"/>
      <c r="AS114" s="79"/>
      <c r="AT114" s="79"/>
      <c r="AU114" s="79"/>
      <c r="AV114" s="79"/>
      <c r="AW114" s="79"/>
      <c r="AX114" s="79"/>
      <c r="AY114" s="79"/>
      <c r="AZ114" s="79"/>
      <c r="BA114" s="79"/>
      <c r="BB114" s="79"/>
      <c r="BC114" s="79"/>
      <c r="BD114" s="79"/>
      <c r="BE114" s="79"/>
      <c r="BF114" s="79"/>
      <c r="BG114" s="79"/>
      <c r="BH114" s="79"/>
    </row>
    <row r="115" spans="1:60" x14ac:dyDescent="0.25">
      <c r="A115" s="79"/>
      <c r="B115" s="79"/>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c r="AA115" s="79"/>
      <c r="AB115" s="79"/>
      <c r="AC115" s="79"/>
      <c r="AD115" s="79"/>
      <c r="AE115" s="79"/>
      <c r="AF115" s="79"/>
      <c r="AG115" s="79"/>
      <c r="AH115" s="79"/>
      <c r="AI115" s="79"/>
      <c r="AJ115" s="79"/>
      <c r="AK115" s="79"/>
      <c r="AL115" s="79"/>
      <c r="AM115" s="79"/>
      <c r="AN115" s="79"/>
      <c r="AO115" s="79"/>
      <c r="AP115" s="79"/>
      <c r="AQ115" s="79"/>
      <c r="AR115" s="79"/>
      <c r="AS115" s="79"/>
      <c r="AT115" s="79"/>
      <c r="AU115" s="79"/>
      <c r="AV115" s="79"/>
      <c r="AW115" s="79"/>
      <c r="AX115" s="79"/>
      <c r="AY115" s="79"/>
      <c r="AZ115" s="79"/>
      <c r="BA115" s="79"/>
      <c r="BB115" s="79"/>
      <c r="BC115" s="79"/>
      <c r="BD115" s="79"/>
      <c r="BE115" s="79"/>
      <c r="BF115" s="79"/>
      <c r="BG115" s="79"/>
      <c r="BH115" s="79"/>
    </row>
    <row r="116" spans="1:60" x14ac:dyDescent="0.25">
      <c r="A116" s="79"/>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c r="AA116" s="79"/>
      <c r="AB116" s="79"/>
      <c r="AC116" s="79"/>
      <c r="AD116" s="79"/>
      <c r="AE116" s="79"/>
      <c r="AF116" s="79"/>
      <c r="AG116" s="79"/>
      <c r="AH116" s="79"/>
      <c r="AI116" s="79"/>
      <c r="AJ116" s="79"/>
      <c r="AK116" s="79"/>
      <c r="AL116" s="79"/>
      <c r="AM116" s="79"/>
      <c r="AN116" s="79"/>
      <c r="AO116" s="79"/>
      <c r="AP116" s="79"/>
      <c r="AQ116" s="79"/>
      <c r="AR116" s="79"/>
      <c r="AS116" s="79"/>
      <c r="AT116" s="79"/>
      <c r="AU116" s="79"/>
      <c r="AV116" s="79"/>
      <c r="AW116" s="79"/>
      <c r="AX116" s="79"/>
      <c r="AY116" s="79"/>
      <c r="AZ116" s="79"/>
      <c r="BA116" s="79"/>
      <c r="BB116" s="79"/>
      <c r="BC116" s="79"/>
      <c r="BD116" s="79"/>
      <c r="BE116" s="79"/>
      <c r="BF116" s="79"/>
      <c r="BG116" s="79"/>
      <c r="BH116" s="79"/>
    </row>
    <row r="117" spans="1:60" x14ac:dyDescent="0.25">
      <c r="A117" s="79"/>
      <c r="B117" s="79"/>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79"/>
      <c r="AA117" s="79"/>
      <c r="AB117" s="79"/>
      <c r="AC117" s="79"/>
      <c r="AD117" s="79"/>
      <c r="AE117" s="79"/>
      <c r="AF117" s="79"/>
      <c r="AG117" s="79"/>
      <c r="AH117" s="79"/>
      <c r="AI117" s="79"/>
      <c r="AJ117" s="79"/>
      <c r="AK117" s="79"/>
      <c r="AL117" s="79"/>
      <c r="AM117" s="79"/>
      <c r="AN117" s="79"/>
      <c r="AO117" s="79"/>
      <c r="AP117" s="79"/>
      <c r="AQ117" s="79"/>
      <c r="AR117" s="79"/>
      <c r="AS117" s="79"/>
      <c r="AT117" s="79"/>
      <c r="AU117" s="79"/>
      <c r="AV117" s="79"/>
      <c r="AW117" s="79"/>
      <c r="AX117" s="79"/>
      <c r="AY117" s="79"/>
      <c r="AZ117" s="79"/>
      <c r="BA117" s="79"/>
      <c r="BB117" s="79"/>
      <c r="BC117" s="79"/>
      <c r="BD117" s="79"/>
      <c r="BE117" s="79"/>
      <c r="BF117" s="79"/>
      <c r="BG117" s="79"/>
      <c r="BH117" s="79"/>
    </row>
    <row r="118" spans="1:60" x14ac:dyDescent="0.25">
      <c r="A118" s="79"/>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79"/>
      <c r="AC118" s="79"/>
      <c r="AD118" s="79"/>
      <c r="AE118" s="79"/>
      <c r="AF118" s="79"/>
      <c r="AG118" s="79"/>
      <c r="AH118" s="79"/>
      <c r="AI118" s="79"/>
      <c r="AJ118" s="79"/>
      <c r="AK118" s="79"/>
      <c r="AL118" s="79"/>
      <c r="AM118" s="79"/>
      <c r="AN118" s="79"/>
      <c r="AO118" s="79"/>
      <c r="AP118" s="79"/>
      <c r="AQ118" s="79"/>
      <c r="AR118" s="79"/>
      <c r="AS118" s="79"/>
      <c r="AT118" s="79"/>
      <c r="AU118" s="79"/>
      <c r="AV118" s="79"/>
      <c r="AW118" s="79"/>
      <c r="AX118" s="79"/>
      <c r="AY118" s="79"/>
      <c r="AZ118" s="79"/>
      <c r="BA118" s="79"/>
      <c r="BB118" s="79"/>
      <c r="BC118" s="79"/>
      <c r="BD118" s="79"/>
      <c r="BE118" s="79"/>
      <c r="BF118" s="79"/>
      <c r="BG118" s="79"/>
      <c r="BH118" s="79"/>
    </row>
    <row r="119" spans="1:60" x14ac:dyDescent="0.25">
      <c r="A119" s="79"/>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c r="AU119" s="79"/>
      <c r="AV119" s="79"/>
      <c r="AW119" s="79"/>
      <c r="AX119" s="79"/>
      <c r="AY119" s="79"/>
      <c r="AZ119" s="79"/>
      <c r="BA119" s="79"/>
      <c r="BB119" s="79"/>
      <c r="BC119" s="79"/>
      <c r="BD119" s="79"/>
      <c r="BE119" s="79"/>
      <c r="BF119" s="79"/>
      <c r="BG119" s="79"/>
      <c r="BH119" s="79"/>
    </row>
    <row r="120" spans="1:60" x14ac:dyDescent="0.25">
      <c r="A120" s="79"/>
      <c r="B120" s="79"/>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79"/>
      <c r="AA120" s="79"/>
      <c r="AB120" s="79"/>
      <c r="AC120" s="79"/>
      <c r="AD120" s="79"/>
      <c r="AE120" s="79"/>
      <c r="AF120" s="79"/>
      <c r="AG120" s="79"/>
      <c r="AH120" s="79"/>
      <c r="AI120" s="79"/>
      <c r="AJ120" s="79"/>
      <c r="AK120" s="79"/>
      <c r="AL120" s="79"/>
      <c r="AM120" s="79"/>
      <c r="AN120" s="79"/>
      <c r="AO120" s="79"/>
      <c r="AP120" s="79"/>
      <c r="AQ120" s="79"/>
      <c r="AR120" s="79"/>
      <c r="AS120" s="79"/>
      <c r="AT120" s="79"/>
      <c r="AU120" s="79"/>
      <c r="AV120" s="79"/>
      <c r="AW120" s="79"/>
      <c r="AX120" s="79"/>
      <c r="AY120" s="79"/>
      <c r="AZ120" s="79"/>
      <c r="BA120" s="79"/>
      <c r="BB120" s="79"/>
      <c r="BC120" s="79"/>
      <c r="BD120" s="79"/>
      <c r="BE120" s="79"/>
      <c r="BF120" s="79"/>
      <c r="BG120" s="79"/>
      <c r="BH120" s="79"/>
    </row>
    <row r="121" spans="1:60" x14ac:dyDescent="0.25">
      <c r="A121" s="79"/>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79"/>
      <c r="AC121" s="79"/>
      <c r="AD121" s="79"/>
      <c r="AE121" s="79"/>
      <c r="AF121" s="79"/>
      <c r="AG121" s="79"/>
      <c r="AH121" s="79"/>
      <c r="AI121" s="79"/>
      <c r="AJ121" s="79"/>
      <c r="AK121" s="79"/>
      <c r="AL121" s="79"/>
      <c r="AM121" s="79"/>
      <c r="AN121" s="79"/>
      <c r="AO121" s="79"/>
      <c r="AP121" s="79"/>
      <c r="AQ121" s="79"/>
      <c r="AR121" s="79"/>
      <c r="AS121" s="79"/>
      <c r="AT121" s="79"/>
      <c r="AU121" s="79"/>
      <c r="AV121" s="79"/>
      <c r="AW121" s="79"/>
      <c r="AX121" s="79"/>
      <c r="AY121" s="79"/>
      <c r="AZ121" s="79"/>
      <c r="BA121" s="79"/>
      <c r="BB121" s="79"/>
      <c r="BC121" s="79"/>
      <c r="BD121" s="79"/>
      <c r="BE121" s="79"/>
      <c r="BF121" s="79"/>
      <c r="BG121" s="79"/>
      <c r="BH121" s="79"/>
    </row>
    <row r="122" spans="1:60" x14ac:dyDescent="0.25">
      <c r="A122" s="79"/>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79"/>
      <c r="AC122" s="79"/>
      <c r="AD122" s="79"/>
      <c r="AE122" s="79"/>
      <c r="AF122" s="79"/>
      <c r="AG122" s="79"/>
      <c r="AH122" s="79"/>
      <c r="AI122" s="79"/>
      <c r="AJ122" s="79"/>
      <c r="AK122" s="79"/>
      <c r="AL122" s="79"/>
      <c r="AM122" s="79"/>
      <c r="AN122" s="79"/>
      <c r="AO122" s="79"/>
      <c r="AP122" s="79"/>
      <c r="AQ122" s="79"/>
      <c r="AR122" s="79"/>
      <c r="AS122" s="79"/>
      <c r="AT122" s="79"/>
      <c r="AU122" s="79"/>
      <c r="AV122" s="79"/>
      <c r="AW122" s="79"/>
      <c r="AX122" s="79"/>
      <c r="AY122" s="79"/>
      <c r="AZ122" s="79"/>
      <c r="BA122" s="79"/>
      <c r="BB122" s="79"/>
      <c r="BC122" s="79"/>
      <c r="BD122" s="79"/>
      <c r="BE122" s="79"/>
      <c r="BF122" s="79"/>
      <c r="BG122" s="79"/>
      <c r="BH122" s="79"/>
    </row>
    <row r="123" spans="1:60" x14ac:dyDescent="0.25">
      <c r="A123" s="79"/>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79"/>
      <c r="AB123" s="79"/>
      <c r="AC123" s="79"/>
      <c r="AD123" s="79"/>
      <c r="AE123" s="79"/>
      <c r="AF123" s="79"/>
      <c r="AG123" s="79"/>
      <c r="AH123" s="79"/>
      <c r="AI123" s="79"/>
      <c r="AJ123" s="79"/>
      <c r="AK123" s="79"/>
      <c r="AL123" s="79"/>
      <c r="AM123" s="79"/>
      <c r="AN123" s="79"/>
      <c r="AO123" s="79"/>
      <c r="AP123" s="79"/>
      <c r="AQ123" s="79"/>
      <c r="AR123" s="79"/>
      <c r="AS123" s="79"/>
      <c r="AT123" s="79"/>
      <c r="AU123" s="79"/>
      <c r="AV123" s="79"/>
      <c r="AW123" s="79"/>
      <c r="AX123" s="79"/>
      <c r="AY123" s="79"/>
      <c r="AZ123" s="79"/>
      <c r="BA123" s="79"/>
      <c r="BB123" s="79"/>
      <c r="BC123" s="79"/>
      <c r="BD123" s="79"/>
      <c r="BE123" s="79"/>
      <c r="BF123" s="79"/>
      <c r="BG123" s="79"/>
      <c r="BH123" s="79"/>
    </row>
    <row r="124" spans="1:60" x14ac:dyDescent="0.25">
      <c r="A124" s="79"/>
      <c r="B124" s="79"/>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79"/>
      <c r="AA124" s="79"/>
      <c r="AB124" s="79"/>
      <c r="AC124" s="79"/>
      <c r="AD124" s="79"/>
      <c r="AE124" s="79"/>
      <c r="AF124" s="79"/>
      <c r="AG124" s="79"/>
      <c r="AH124" s="79"/>
      <c r="AI124" s="79"/>
      <c r="AJ124" s="79"/>
      <c r="AK124" s="79"/>
      <c r="AL124" s="79"/>
      <c r="AM124" s="79"/>
      <c r="AN124" s="79"/>
      <c r="AO124" s="79"/>
      <c r="AP124" s="79"/>
      <c r="AQ124" s="79"/>
      <c r="AR124" s="79"/>
      <c r="AS124" s="79"/>
      <c r="AT124" s="79"/>
      <c r="AU124" s="79"/>
      <c r="AV124" s="79"/>
      <c r="AW124" s="79"/>
      <c r="AX124" s="79"/>
      <c r="AY124" s="79"/>
      <c r="AZ124" s="79"/>
      <c r="BA124" s="79"/>
      <c r="BB124" s="79"/>
      <c r="BC124" s="79"/>
      <c r="BD124" s="79"/>
      <c r="BE124" s="79"/>
      <c r="BF124" s="79"/>
      <c r="BG124" s="79"/>
      <c r="BH124" s="79"/>
    </row>
    <row r="125" spans="1:60" x14ac:dyDescent="0.25">
      <c r="A125" s="79"/>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c r="AA125" s="79"/>
      <c r="AB125" s="79"/>
      <c r="AC125" s="79"/>
      <c r="AD125" s="79"/>
      <c r="AE125" s="79"/>
      <c r="AF125" s="79"/>
      <c r="AG125" s="79"/>
      <c r="AH125" s="79"/>
      <c r="AI125" s="79"/>
      <c r="AJ125" s="79"/>
      <c r="AK125" s="79"/>
      <c r="AL125" s="79"/>
      <c r="AM125" s="79"/>
      <c r="AN125" s="79"/>
      <c r="AO125" s="79"/>
      <c r="AP125" s="79"/>
      <c r="AQ125" s="79"/>
      <c r="AR125" s="79"/>
      <c r="AS125" s="79"/>
      <c r="AT125" s="79"/>
      <c r="AU125" s="79"/>
      <c r="AV125" s="79"/>
      <c r="AW125" s="79"/>
      <c r="AX125" s="79"/>
      <c r="AY125" s="79"/>
      <c r="AZ125" s="79"/>
      <c r="BA125" s="79"/>
      <c r="BB125" s="79"/>
      <c r="BC125" s="79"/>
      <c r="BD125" s="79"/>
      <c r="BE125" s="79"/>
      <c r="BF125" s="79"/>
      <c r="BG125" s="79"/>
      <c r="BH125" s="79"/>
    </row>
    <row r="126" spans="1:60" x14ac:dyDescent="0.25">
      <c r="A126" s="79"/>
      <c r="B126" s="79"/>
      <c r="C126" s="79"/>
      <c r="D126" s="79"/>
      <c r="E126" s="79"/>
      <c r="F126" s="79"/>
      <c r="G126" s="79"/>
      <c r="H126" s="79"/>
      <c r="I126" s="79"/>
      <c r="J126" s="79"/>
      <c r="K126" s="79"/>
      <c r="L126" s="79"/>
      <c r="M126" s="79"/>
      <c r="N126" s="79"/>
      <c r="O126" s="79"/>
      <c r="P126" s="79"/>
      <c r="Q126" s="79"/>
      <c r="R126" s="79"/>
      <c r="S126" s="79"/>
      <c r="T126" s="79"/>
      <c r="U126" s="79"/>
      <c r="V126" s="79"/>
      <c r="W126" s="79"/>
      <c r="X126" s="79"/>
      <c r="Y126" s="79"/>
      <c r="Z126" s="79"/>
      <c r="AA126" s="79"/>
      <c r="AB126" s="79"/>
      <c r="AC126" s="79"/>
      <c r="AD126" s="79"/>
      <c r="AE126" s="79"/>
      <c r="AF126" s="79"/>
      <c r="AG126" s="79"/>
      <c r="AH126" s="79"/>
      <c r="AI126" s="79"/>
      <c r="AJ126" s="79"/>
      <c r="AK126" s="79"/>
      <c r="AL126" s="79"/>
      <c r="AM126" s="79"/>
      <c r="AN126" s="79"/>
      <c r="AO126" s="79"/>
      <c r="AP126" s="79"/>
      <c r="AQ126" s="79"/>
      <c r="AR126" s="79"/>
      <c r="AS126" s="79"/>
      <c r="AT126" s="79"/>
      <c r="AU126" s="79"/>
      <c r="AV126" s="79"/>
      <c r="AW126" s="79"/>
      <c r="AX126" s="79"/>
      <c r="AY126" s="79"/>
      <c r="AZ126" s="79"/>
      <c r="BA126" s="79"/>
      <c r="BB126" s="79"/>
      <c r="BC126" s="79"/>
      <c r="BD126" s="79"/>
      <c r="BE126" s="79"/>
      <c r="BF126" s="79"/>
      <c r="BG126" s="79"/>
      <c r="BH126" s="79"/>
    </row>
    <row r="127" spans="1:60" x14ac:dyDescent="0.25">
      <c r="A127" s="79"/>
      <c r="B127" s="79"/>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c r="AA127" s="79"/>
      <c r="AB127" s="79"/>
      <c r="AC127" s="79"/>
      <c r="AD127" s="79"/>
      <c r="AE127" s="79"/>
      <c r="AF127" s="79"/>
      <c r="AG127" s="79"/>
      <c r="AH127" s="79"/>
      <c r="AI127" s="79"/>
      <c r="AJ127" s="79"/>
      <c r="AK127" s="79"/>
      <c r="AL127" s="79"/>
      <c r="AM127" s="79"/>
      <c r="AN127" s="79"/>
      <c r="AO127" s="79"/>
      <c r="AP127" s="79"/>
      <c r="AQ127" s="79"/>
      <c r="AR127" s="79"/>
      <c r="AS127" s="79"/>
      <c r="AT127" s="79"/>
      <c r="AU127" s="79"/>
      <c r="AV127" s="79"/>
      <c r="AW127" s="79"/>
      <c r="AX127" s="79"/>
      <c r="AY127" s="79"/>
      <c r="AZ127" s="79"/>
      <c r="BA127" s="79"/>
      <c r="BB127" s="79"/>
      <c r="BC127" s="79"/>
      <c r="BD127" s="79"/>
      <c r="BE127" s="79"/>
      <c r="BF127" s="79"/>
      <c r="BG127" s="79"/>
      <c r="BH127" s="79"/>
    </row>
    <row r="128" spans="1:60" x14ac:dyDescent="0.25">
      <c r="A128" s="79"/>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c r="AB128" s="79"/>
      <c r="AC128" s="79"/>
      <c r="AD128" s="79"/>
      <c r="AE128" s="79"/>
      <c r="AF128" s="79"/>
      <c r="AG128" s="79"/>
      <c r="AH128" s="79"/>
      <c r="AI128" s="79"/>
      <c r="AJ128" s="79"/>
      <c r="AK128" s="79"/>
      <c r="AL128" s="79"/>
      <c r="AM128" s="79"/>
      <c r="AN128" s="79"/>
      <c r="AO128" s="79"/>
      <c r="AP128" s="79"/>
      <c r="AQ128" s="79"/>
      <c r="AR128" s="79"/>
      <c r="AS128" s="79"/>
      <c r="AT128" s="79"/>
      <c r="AU128" s="79"/>
      <c r="AV128" s="79"/>
      <c r="AW128" s="79"/>
      <c r="AX128" s="79"/>
      <c r="AY128" s="79"/>
      <c r="AZ128" s="79"/>
      <c r="BA128" s="79"/>
      <c r="BB128" s="79"/>
      <c r="BC128" s="79"/>
      <c r="BD128" s="79"/>
      <c r="BE128" s="79"/>
      <c r="BF128" s="79"/>
      <c r="BG128" s="79"/>
      <c r="BH128" s="79"/>
    </row>
    <row r="129" spans="1:60" x14ac:dyDescent="0.25">
      <c r="A129" s="79"/>
      <c r="B129" s="79"/>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c r="AA129" s="79"/>
      <c r="AB129" s="79"/>
      <c r="AC129" s="79"/>
      <c r="AD129" s="79"/>
      <c r="AE129" s="79"/>
      <c r="AF129" s="79"/>
      <c r="AG129" s="79"/>
      <c r="AH129" s="79"/>
      <c r="AI129" s="79"/>
      <c r="AJ129" s="79"/>
      <c r="AK129" s="79"/>
      <c r="AL129" s="79"/>
      <c r="AM129" s="79"/>
      <c r="AN129" s="79"/>
      <c r="AO129" s="79"/>
      <c r="AP129" s="79"/>
      <c r="AQ129" s="79"/>
      <c r="AR129" s="79"/>
      <c r="AS129" s="79"/>
      <c r="AT129" s="79"/>
      <c r="AU129" s="79"/>
      <c r="AV129" s="79"/>
      <c r="AW129" s="79"/>
      <c r="AX129" s="79"/>
      <c r="AY129" s="79"/>
      <c r="AZ129" s="79"/>
      <c r="BA129" s="79"/>
      <c r="BB129" s="79"/>
      <c r="BC129" s="79"/>
      <c r="BD129" s="79"/>
      <c r="BE129" s="79"/>
      <c r="BF129" s="79"/>
      <c r="BG129" s="79"/>
      <c r="BH129" s="79"/>
    </row>
    <row r="130" spans="1:60" x14ac:dyDescent="0.25">
      <c r="A130" s="79"/>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79"/>
      <c r="AC130" s="79"/>
      <c r="AD130" s="79"/>
      <c r="AE130" s="79"/>
      <c r="AF130" s="79"/>
      <c r="AG130" s="79"/>
      <c r="AH130" s="79"/>
      <c r="AI130" s="79"/>
      <c r="AJ130" s="79"/>
      <c r="AK130" s="79"/>
      <c r="AL130" s="79"/>
      <c r="AM130" s="79"/>
      <c r="AN130" s="79"/>
      <c r="AO130" s="79"/>
      <c r="AP130" s="79"/>
      <c r="AQ130" s="79"/>
      <c r="AR130" s="79"/>
      <c r="AS130" s="79"/>
      <c r="AT130" s="79"/>
      <c r="AU130" s="79"/>
      <c r="AV130" s="79"/>
      <c r="AW130" s="79"/>
      <c r="AX130" s="79"/>
      <c r="AY130" s="79"/>
      <c r="AZ130" s="79"/>
      <c r="BA130" s="79"/>
      <c r="BB130" s="79"/>
      <c r="BC130" s="79"/>
      <c r="BD130" s="79"/>
      <c r="BE130" s="79"/>
      <c r="BF130" s="79"/>
      <c r="BG130" s="79"/>
      <c r="BH130" s="79"/>
    </row>
    <row r="131" spans="1:60" x14ac:dyDescent="0.25">
      <c r="A131" s="79"/>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79"/>
      <c r="AC131" s="79"/>
      <c r="AD131" s="79"/>
      <c r="AE131" s="79"/>
      <c r="AF131" s="79"/>
      <c r="AG131" s="79"/>
      <c r="AH131" s="79"/>
      <c r="AI131" s="79"/>
      <c r="AJ131" s="79"/>
      <c r="AK131" s="79"/>
      <c r="AL131" s="79"/>
      <c r="AM131" s="79"/>
      <c r="AN131" s="79"/>
      <c r="AO131" s="79"/>
      <c r="AP131" s="79"/>
      <c r="AQ131" s="79"/>
      <c r="AR131" s="79"/>
      <c r="AS131" s="79"/>
      <c r="AT131" s="79"/>
      <c r="AU131" s="79"/>
      <c r="AV131" s="79"/>
      <c r="AW131" s="79"/>
      <c r="AX131" s="79"/>
      <c r="AY131" s="79"/>
      <c r="AZ131" s="79"/>
      <c r="BA131" s="79"/>
      <c r="BB131" s="79"/>
      <c r="BC131" s="79"/>
      <c r="BD131" s="79"/>
      <c r="BE131" s="79"/>
      <c r="BF131" s="79"/>
      <c r="BG131" s="79"/>
      <c r="BH131" s="79"/>
    </row>
    <row r="132" spans="1:60" x14ac:dyDescent="0.25">
      <c r="A132" s="79"/>
      <c r="B132" s="79"/>
      <c r="C132" s="79"/>
      <c r="D132" s="79"/>
      <c r="E132" s="79"/>
      <c r="F132" s="79"/>
      <c r="G132" s="79"/>
      <c r="H132" s="79"/>
      <c r="I132" s="79"/>
      <c r="J132" s="79"/>
      <c r="K132" s="79"/>
      <c r="L132" s="79"/>
      <c r="M132" s="79"/>
      <c r="N132" s="79"/>
      <c r="O132" s="79"/>
      <c r="P132" s="79"/>
      <c r="Q132" s="79"/>
      <c r="R132" s="79"/>
      <c r="S132" s="79"/>
      <c r="T132" s="79"/>
      <c r="U132" s="79"/>
      <c r="V132" s="79"/>
      <c r="W132" s="79"/>
      <c r="X132" s="79"/>
      <c r="Y132" s="79"/>
      <c r="Z132" s="79"/>
      <c r="AA132" s="79"/>
      <c r="AB132" s="79"/>
      <c r="AC132" s="79"/>
      <c r="AD132" s="79"/>
      <c r="AE132" s="79"/>
      <c r="AF132" s="79"/>
      <c r="AG132" s="79"/>
      <c r="AH132" s="79"/>
      <c r="AI132" s="79"/>
      <c r="AJ132" s="79"/>
      <c r="AK132" s="79"/>
      <c r="AL132" s="79"/>
      <c r="AM132" s="79"/>
      <c r="AN132" s="79"/>
      <c r="AO132" s="79"/>
      <c r="AP132" s="79"/>
      <c r="AQ132" s="79"/>
      <c r="AR132" s="79"/>
      <c r="AS132" s="79"/>
      <c r="AT132" s="79"/>
      <c r="AU132" s="79"/>
      <c r="AV132" s="79"/>
      <c r="AW132" s="79"/>
      <c r="AX132" s="79"/>
      <c r="AY132" s="79"/>
      <c r="AZ132" s="79"/>
      <c r="BA132" s="79"/>
      <c r="BB132" s="79"/>
      <c r="BC132" s="79"/>
      <c r="BD132" s="79"/>
      <c r="BE132" s="79"/>
      <c r="BF132" s="79"/>
      <c r="BG132" s="79"/>
      <c r="BH132" s="79"/>
    </row>
    <row r="133" spans="1:60" x14ac:dyDescent="0.25">
      <c r="A133" s="79"/>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c r="AA133" s="79"/>
      <c r="AB133" s="79"/>
      <c r="AC133" s="79"/>
      <c r="AD133" s="79"/>
      <c r="AE133" s="79"/>
      <c r="AF133" s="79"/>
      <c r="AG133" s="79"/>
      <c r="AH133" s="79"/>
      <c r="AI133" s="79"/>
      <c r="AJ133" s="79"/>
      <c r="AK133" s="79"/>
      <c r="AL133" s="79"/>
      <c r="AM133" s="79"/>
      <c r="AN133" s="79"/>
      <c r="AO133" s="79"/>
      <c r="AP133" s="79"/>
      <c r="AQ133" s="79"/>
      <c r="AR133" s="79"/>
      <c r="AS133" s="79"/>
      <c r="AT133" s="79"/>
      <c r="AU133" s="79"/>
      <c r="AV133" s="79"/>
      <c r="AW133" s="79"/>
      <c r="AX133" s="79"/>
      <c r="AY133" s="79"/>
      <c r="AZ133" s="79"/>
      <c r="BA133" s="79"/>
      <c r="BB133" s="79"/>
      <c r="BC133" s="79"/>
      <c r="BD133" s="79"/>
      <c r="BE133" s="79"/>
      <c r="BF133" s="79"/>
      <c r="BG133" s="79"/>
      <c r="BH133" s="79"/>
    </row>
    <row r="134" spans="1:60" x14ac:dyDescent="0.25">
      <c r="A134" s="79"/>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79"/>
      <c r="AP134" s="79"/>
      <c r="AQ134" s="79"/>
      <c r="AR134" s="79"/>
      <c r="AS134" s="79"/>
      <c r="AT134" s="79"/>
      <c r="AU134" s="79"/>
      <c r="AV134" s="79"/>
      <c r="AW134" s="79"/>
      <c r="AX134" s="79"/>
      <c r="AY134" s="79"/>
      <c r="AZ134" s="79"/>
      <c r="BA134" s="79"/>
      <c r="BB134" s="79"/>
      <c r="BC134" s="79"/>
      <c r="BD134" s="79"/>
      <c r="BE134" s="79"/>
      <c r="BF134" s="79"/>
      <c r="BG134" s="79"/>
      <c r="BH134" s="79"/>
    </row>
    <row r="135" spans="1:60" x14ac:dyDescent="0.25">
      <c r="A135" s="79"/>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c r="AA135" s="79"/>
      <c r="AB135" s="79"/>
      <c r="AC135" s="79"/>
      <c r="AD135" s="79"/>
      <c r="AE135" s="79"/>
      <c r="AF135" s="79"/>
      <c r="AG135" s="79"/>
      <c r="AH135" s="79"/>
      <c r="AI135" s="79"/>
      <c r="AJ135" s="79"/>
      <c r="AK135" s="79"/>
      <c r="AL135" s="79"/>
      <c r="AM135" s="79"/>
      <c r="AN135" s="79"/>
      <c r="AO135" s="79"/>
      <c r="AP135" s="79"/>
      <c r="AQ135" s="79"/>
      <c r="AR135" s="79"/>
      <c r="AS135" s="79"/>
      <c r="AT135" s="79"/>
      <c r="AU135" s="79"/>
      <c r="AV135" s="79"/>
      <c r="AW135" s="79"/>
      <c r="AX135" s="79"/>
      <c r="AY135" s="79"/>
      <c r="AZ135" s="79"/>
      <c r="BA135" s="79"/>
      <c r="BB135" s="79"/>
      <c r="BC135" s="79"/>
      <c r="BD135" s="79"/>
      <c r="BE135" s="79"/>
      <c r="BF135" s="79"/>
      <c r="BG135" s="79"/>
      <c r="BH135" s="79"/>
    </row>
    <row r="136" spans="1:60" x14ac:dyDescent="0.25">
      <c r="A136" s="79"/>
      <c r="B136" s="79"/>
      <c r="C136" s="79"/>
      <c r="D136" s="79"/>
      <c r="E136" s="79"/>
      <c r="F136" s="79"/>
      <c r="G136" s="79"/>
      <c r="H136" s="79"/>
      <c r="I136" s="79"/>
      <c r="J136" s="79"/>
      <c r="K136" s="79"/>
      <c r="L136" s="79"/>
      <c r="M136" s="79"/>
      <c r="N136" s="79"/>
      <c r="O136" s="79"/>
      <c r="P136" s="79"/>
      <c r="Q136" s="79"/>
      <c r="R136" s="79"/>
      <c r="S136" s="79"/>
      <c r="T136" s="79"/>
      <c r="U136" s="79"/>
      <c r="V136" s="79"/>
      <c r="W136" s="79"/>
      <c r="X136" s="79"/>
      <c r="Y136" s="79"/>
      <c r="Z136" s="79"/>
      <c r="AA136" s="79"/>
      <c r="AB136" s="79"/>
      <c r="AC136" s="79"/>
      <c r="AD136" s="79"/>
      <c r="AE136" s="79"/>
      <c r="AF136" s="79"/>
      <c r="AG136" s="79"/>
      <c r="AH136" s="79"/>
      <c r="AI136" s="79"/>
      <c r="AJ136" s="79"/>
      <c r="AK136" s="79"/>
      <c r="AL136" s="79"/>
      <c r="AM136" s="79"/>
      <c r="AN136" s="79"/>
      <c r="AO136" s="79"/>
      <c r="AP136" s="79"/>
      <c r="AQ136" s="79"/>
      <c r="AR136" s="79"/>
      <c r="AS136" s="79"/>
      <c r="AT136" s="79"/>
      <c r="AU136" s="79"/>
      <c r="AV136" s="79"/>
      <c r="AW136" s="79"/>
      <c r="AX136" s="79"/>
      <c r="AY136" s="79"/>
      <c r="AZ136" s="79"/>
      <c r="BA136" s="79"/>
      <c r="BB136" s="79"/>
      <c r="BC136" s="79"/>
      <c r="BD136" s="79"/>
      <c r="BE136" s="79"/>
      <c r="BF136" s="79"/>
      <c r="BG136" s="79"/>
      <c r="BH136" s="79"/>
    </row>
    <row r="137" spans="1:60" x14ac:dyDescent="0.25">
      <c r="A137" s="79"/>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c r="AA137" s="79"/>
      <c r="AB137" s="79"/>
      <c r="AC137" s="79"/>
      <c r="AD137" s="79"/>
      <c r="AE137" s="79"/>
      <c r="AF137" s="79"/>
      <c r="AG137" s="79"/>
      <c r="AH137" s="79"/>
      <c r="AI137" s="79"/>
      <c r="AJ137" s="79"/>
      <c r="AK137" s="79"/>
      <c r="AL137" s="79"/>
      <c r="AM137" s="79"/>
      <c r="AN137" s="79"/>
      <c r="AO137" s="79"/>
      <c r="AP137" s="79"/>
      <c r="AQ137" s="79"/>
      <c r="AR137" s="79"/>
      <c r="AS137" s="79"/>
      <c r="AT137" s="79"/>
      <c r="AU137" s="79"/>
      <c r="AV137" s="79"/>
      <c r="AW137" s="79"/>
      <c r="AX137" s="79"/>
      <c r="AY137" s="79"/>
      <c r="AZ137" s="79"/>
      <c r="BA137" s="79"/>
      <c r="BB137" s="79"/>
      <c r="BC137" s="79"/>
      <c r="BD137" s="79"/>
      <c r="BE137" s="79"/>
      <c r="BF137" s="79"/>
      <c r="BG137" s="79"/>
      <c r="BH137" s="79"/>
    </row>
    <row r="138" spans="1:60" x14ac:dyDescent="0.25">
      <c r="A138" s="79"/>
      <c r="B138" s="79"/>
      <c r="C138" s="79"/>
      <c r="D138" s="79"/>
      <c r="E138" s="79"/>
      <c r="F138" s="79"/>
      <c r="G138" s="79"/>
      <c r="H138" s="79"/>
      <c r="I138" s="79"/>
      <c r="J138" s="79"/>
      <c r="K138" s="79"/>
      <c r="L138" s="79"/>
      <c r="M138" s="79"/>
      <c r="N138" s="79"/>
      <c r="O138" s="79"/>
      <c r="P138" s="79"/>
      <c r="Q138" s="79"/>
      <c r="R138" s="79"/>
      <c r="S138" s="79"/>
      <c r="T138" s="79"/>
      <c r="U138" s="79"/>
      <c r="V138" s="79"/>
      <c r="W138" s="79"/>
      <c r="X138" s="79"/>
      <c r="Y138" s="79"/>
      <c r="Z138" s="79"/>
      <c r="AA138" s="79"/>
      <c r="AB138" s="79"/>
      <c r="AC138" s="79"/>
      <c r="AD138" s="79"/>
      <c r="AE138" s="79"/>
      <c r="AF138" s="79"/>
      <c r="AG138" s="79"/>
      <c r="AH138" s="79"/>
      <c r="AI138" s="79"/>
      <c r="AJ138" s="79"/>
      <c r="AK138" s="79"/>
      <c r="AL138" s="79"/>
      <c r="AM138" s="79"/>
      <c r="AN138" s="79"/>
      <c r="AO138" s="79"/>
      <c r="AP138" s="79"/>
      <c r="AQ138" s="79"/>
      <c r="AR138" s="79"/>
      <c r="AS138" s="79"/>
      <c r="AT138" s="79"/>
      <c r="AU138" s="79"/>
      <c r="AV138" s="79"/>
      <c r="AW138" s="79"/>
      <c r="AX138" s="79"/>
      <c r="AY138" s="79"/>
      <c r="AZ138" s="79"/>
      <c r="BA138" s="79"/>
      <c r="BB138" s="79"/>
      <c r="BC138" s="79"/>
      <c r="BD138" s="79"/>
      <c r="BE138" s="79"/>
      <c r="BF138" s="79"/>
      <c r="BG138" s="79"/>
      <c r="BH138" s="79"/>
    </row>
    <row r="139" spans="1:60" x14ac:dyDescent="0.25">
      <c r="A139" s="79"/>
      <c r="B139" s="79"/>
      <c r="C139" s="79"/>
      <c r="D139" s="79"/>
      <c r="E139" s="79"/>
      <c r="F139" s="79"/>
      <c r="G139" s="79"/>
      <c r="H139" s="79"/>
      <c r="I139" s="79"/>
      <c r="J139" s="79"/>
      <c r="K139" s="79"/>
      <c r="L139" s="79"/>
      <c r="M139" s="79"/>
      <c r="N139" s="79"/>
      <c r="O139" s="79"/>
      <c r="P139" s="79"/>
      <c r="Q139" s="79"/>
      <c r="R139" s="79"/>
      <c r="S139" s="79"/>
      <c r="T139" s="79"/>
      <c r="U139" s="79"/>
      <c r="V139" s="79"/>
      <c r="W139" s="79"/>
      <c r="X139" s="79"/>
      <c r="Y139" s="79"/>
      <c r="Z139" s="79"/>
      <c r="AA139" s="79"/>
      <c r="AB139" s="79"/>
      <c r="AC139" s="79"/>
      <c r="AD139" s="79"/>
      <c r="AE139" s="79"/>
      <c r="AF139" s="79"/>
      <c r="AG139" s="79"/>
      <c r="AH139" s="79"/>
      <c r="AI139" s="79"/>
      <c r="AJ139" s="79"/>
      <c r="AK139" s="79"/>
      <c r="AL139" s="79"/>
      <c r="AM139" s="79"/>
      <c r="AN139" s="79"/>
      <c r="AO139" s="79"/>
      <c r="AP139" s="79"/>
      <c r="AQ139" s="79"/>
      <c r="AR139" s="79"/>
      <c r="AS139" s="79"/>
      <c r="AT139" s="79"/>
      <c r="AU139" s="79"/>
      <c r="AV139" s="79"/>
      <c r="AW139" s="79"/>
      <c r="AX139" s="79"/>
      <c r="AY139" s="79"/>
      <c r="AZ139" s="79"/>
      <c r="BA139" s="79"/>
      <c r="BB139" s="79"/>
      <c r="BC139" s="79"/>
      <c r="BD139" s="79"/>
      <c r="BE139" s="79"/>
      <c r="BF139" s="79"/>
      <c r="BG139" s="79"/>
      <c r="BH139" s="79"/>
    </row>
    <row r="140" spans="1:60" x14ac:dyDescent="0.25">
      <c r="A140" s="79"/>
      <c r="B140" s="79"/>
      <c r="C140" s="79"/>
      <c r="D140" s="79"/>
      <c r="E140" s="79"/>
      <c r="F140" s="79"/>
      <c r="G140" s="79"/>
      <c r="H140" s="79"/>
      <c r="I140" s="79"/>
      <c r="J140" s="79"/>
      <c r="K140" s="79"/>
      <c r="L140" s="79"/>
      <c r="M140" s="79"/>
      <c r="N140" s="79"/>
      <c r="O140" s="79"/>
      <c r="P140" s="79"/>
      <c r="Q140" s="79"/>
      <c r="R140" s="79"/>
      <c r="S140" s="79"/>
      <c r="T140" s="79"/>
      <c r="U140" s="79"/>
      <c r="V140" s="79"/>
      <c r="W140" s="79"/>
      <c r="X140" s="79"/>
      <c r="Y140" s="79"/>
      <c r="Z140" s="79"/>
      <c r="AA140" s="79"/>
      <c r="AB140" s="79"/>
      <c r="AC140" s="79"/>
      <c r="AD140" s="79"/>
      <c r="AE140" s="79"/>
      <c r="AF140" s="79"/>
      <c r="AG140" s="79"/>
      <c r="AH140" s="79"/>
      <c r="AI140" s="79"/>
      <c r="AJ140" s="79"/>
      <c r="AK140" s="79"/>
      <c r="AL140" s="79"/>
      <c r="AM140" s="79"/>
      <c r="AN140" s="79"/>
      <c r="AO140" s="79"/>
      <c r="AP140" s="79"/>
      <c r="AQ140" s="79"/>
      <c r="AR140" s="79"/>
      <c r="AS140" s="79"/>
      <c r="AT140" s="79"/>
      <c r="AU140" s="79"/>
      <c r="AV140" s="79"/>
      <c r="AW140" s="79"/>
      <c r="AX140" s="79"/>
      <c r="AY140" s="79"/>
      <c r="AZ140" s="79"/>
      <c r="BA140" s="79"/>
      <c r="BB140" s="79"/>
      <c r="BC140" s="79"/>
      <c r="BD140" s="79"/>
      <c r="BE140" s="79"/>
      <c r="BF140" s="79"/>
      <c r="BG140" s="79"/>
      <c r="BH140" s="79"/>
    </row>
    <row r="141" spans="1:60" x14ac:dyDescent="0.25">
      <c r="A141" s="79"/>
      <c r="B141" s="79"/>
      <c r="C141" s="79"/>
      <c r="D141" s="79"/>
      <c r="E141" s="79"/>
      <c r="F141" s="79"/>
      <c r="G141" s="79"/>
      <c r="H141" s="79"/>
      <c r="I141" s="79"/>
      <c r="J141" s="79"/>
      <c r="K141" s="79"/>
      <c r="L141" s="79"/>
      <c r="M141" s="79"/>
      <c r="N141" s="79"/>
      <c r="O141" s="79"/>
      <c r="P141" s="79"/>
      <c r="Q141" s="79"/>
      <c r="R141" s="79"/>
      <c r="S141" s="79"/>
      <c r="T141" s="79"/>
      <c r="U141" s="79"/>
      <c r="V141" s="79"/>
      <c r="W141" s="79"/>
      <c r="X141" s="79"/>
      <c r="Y141" s="79"/>
      <c r="Z141" s="79"/>
      <c r="AA141" s="79"/>
      <c r="AB141" s="79"/>
      <c r="AC141" s="79"/>
      <c r="AD141" s="79"/>
      <c r="AE141" s="79"/>
      <c r="AF141" s="79"/>
      <c r="AG141" s="79"/>
      <c r="AH141" s="79"/>
      <c r="AI141" s="79"/>
      <c r="AJ141" s="79"/>
      <c r="AK141" s="79"/>
      <c r="AL141" s="79"/>
      <c r="AM141" s="79"/>
      <c r="AN141" s="79"/>
      <c r="AO141" s="79"/>
      <c r="AP141" s="79"/>
      <c r="AQ141" s="79"/>
      <c r="AR141" s="79"/>
      <c r="AS141" s="79"/>
      <c r="AT141" s="79"/>
      <c r="AU141" s="79"/>
      <c r="AV141" s="79"/>
      <c r="AW141" s="79"/>
      <c r="AX141" s="79"/>
      <c r="AY141" s="79"/>
      <c r="AZ141" s="79"/>
      <c r="BA141" s="79"/>
      <c r="BB141" s="79"/>
      <c r="BC141" s="79"/>
      <c r="BD141" s="79"/>
      <c r="BE141" s="79"/>
      <c r="BF141" s="79"/>
      <c r="BG141" s="79"/>
      <c r="BH141" s="79"/>
    </row>
    <row r="142" spans="1:60" x14ac:dyDescent="0.25">
      <c r="A142" s="79"/>
      <c r="B142" s="79"/>
      <c r="C142" s="79"/>
      <c r="D142" s="79"/>
      <c r="E142" s="79"/>
      <c r="F142" s="79"/>
      <c r="G142" s="79"/>
      <c r="H142" s="79"/>
      <c r="I142" s="79"/>
      <c r="J142" s="79"/>
      <c r="K142" s="79"/>
      <c r="L142" s="79"/>
      <c r="M142" s="79"/>
      <c r="N142" s="79"/>
      <c r="O142" s="79"/>
      <c r="P142" s="79"/>
      <c r="Q142" s="79"/>
      <c r="R142" s="79"/>
      <c r="S142" s="79"/>
      <c r="T142" s="79"/>
      <c r="U142" s="79"/>
      <c r="V142" s="79"/>
      <c r="W142" s="79"/>
      <c r="X142" s="79"/>
      <c r="Y142" s="79"/>
      <c r="Z142" s="79"/>
      <c r="AA142" s="79"/>
      <c r="AB142" s="79"/>
      <c r="AC142" s="79"/>
      <c r="AD142" s="79"/>
      <c r="AE142" s="79"/>
      <c r="AF142" s="79"/>
      <c r="AG142" s="79"/>
      <c r="AH142" s="79"/>
      <c r="AI142" s="79"/>
      <c r="AJ142" s="79"/>
      <c r="AK142" s="79"/>
      <c r="AL142" s="79"/>
      <c r="AM142" s="79"/>
      <c r="AN142" s="79"/>
      <c r="AO142" s="79"/>
      <c r="AP142" s="79"/>
      <c r="AQ142" s="79"/>
      <c r="AR142" s="79"/>
      <c r="AS142" s="79"/>
      <c r="AT142" s="79"/>
      <c r="AU142" s="79"/>
      <c r="AV142" s="79"/>
      <c r="AW142" s="79"/>
      <c r="AX142" s="79"/>
      <c r="AY142" s="79"/>
      <c r="AZ142" s="79"/>
      <c r="BA142" s="79"/>
      <c r="BB142" s="79"/>
      <c r="BC142" s="79"/>
      <c r="BD142" s="79"/>
      <c r="BE142" s="79"/>
      <c r="BF142" s="79"/>
      <c r="BG142" s="79"/>
      <c r="BH142" s="79"/>
    </row>
    <row r="143" spans="1:60" x14ac:dyDescent="0.25">
      <c r="A143" s="79"/>
      <c r="B143" s="79"/>
      <c r="C143" s="79"/>
      <c r="D143" s="79"/>
      <c r="E143" s="79"/>
      <c r="F143" s="79"/>
      <c r="G143" s="79"/>
      <c r="H143" s="79"/>
      <c r="I143" s="79"/>
      <c r="J143" s="79"/>
      <c r="K143" s="79"/>
      <c r="L143" s="79"/>
      <c r="M143" s="79"/>
      <c r="N143" s="79"/>
      <c r="O143" s="79"/>
      <c r="P143" s="79"/>
      <c r="Q143" s="79"/>
      <c r="R143" s="79"/>
      <c r="S143" s="79"/>
      <c r="T143" s="79"/>
      <c r="U143" s="79"/>
      <c r="V143" s="79"/>
      <c r="W143" s="79"/>
      <c r="X143" s="79"/>
      <c r="Y143" s="79"/>
      <c r="Z143" s="79"/>
      <c r="AA143" s="79"/>
      <c r="AB143" s="79"/>
      <c r="AC143" s="79"/>
      <c r="AD143" s="79"/>
      <c r="AE143" s="79"/>
      <c r="AF143" s="79"/>
      <c r="AG143" s="79"/>
      <c r="AH143" s="79"/>
      <c r="AI143" s="79"/>
      <c r="AJ143" s="79"/>
      <c r="AK143" s="79"/>
      <c r="AL143" s="79"/>
      <c r="AM143" s="79"/>
      <c r="AN143" s="79"/>
      <c r="AO143" s="79"/>
      <c r="AP143" s="79"/>
      <c r="AQ143" s="79"/>
      <c r="AR143" s="79"/>
      <c r="AS143" s="79"/>
      <c r="AT143" s="79"/>
      <c r="AU143" s="79"/>
      <c r="AV143" s="79"/>
      <c r="AW143" s="79"/>
      <c r="AX143" s="79"/>
      <c r="AY143" s="79"/>
      <c r="AZ143" s="79"/>
      <c r="BA143" s="79"/>
      <c r="BB143" s="79"/>
      <c r="BC143" s="79"/>
      <c r="BD143" s="79"/>
      <c r="BE143" s="79"/>
      <c r="BF143" s="79"/>
      <c r="BG143" s="79"/>
      <c r="BH143" s="79"/>
    </row>
    <row r="144" spans="1:60" x14ac:dyDescent="0.25">
      <c r="A144" s="79"/>
      <c r="B144" s="79"/>
      <c r="C144" s="79"/>
      <c r="D144" s="79"/>
      <c r="E144" s="79"/>
      <c r="F144" s="79"/>
      <c r="G144" s="79"/>
      <c r="H144" s="79"/>
      <c r="I144" s="79"/>
      <c r="J144" s="79"/>
      <c r="K144" s="79"/>
      <c r="L144" s="79"/>
      <c r="M144" s="79"/>
      <c r="N144" s="79"/>
      <c r="O144" s="79"/>
      <c r="P144" s="79"/>
      <c r="Q144" s="79"/>
      <c r="R144" s="79"/>
      <c r="S144" s="79"/>
      <c r="T144" s="79"/>
      <c r="U144" s="79"/>
      <c r="V144" s="79"/>
      <c r="W144" s="79"/>
      <c r="X144" s="79"/>
      <c r="Y144" s="79"/>
      <c r="Z144" s="79"/>
      <c r="AA144" s="79"/>
      <c r="AB144" s="79"/>
      <c r="AC144" s="79"/>
      <c r="AD144" s="79"/>
      <c r="AE144" s="79"/>
      <c r="AF144" s="79"/>
      <c r="AG144" s="79"/>
      <c r="AH144" s="79"/>
      <c r="AI144" s="79"/>
      <c r="AJ144" s="79"/>
      <c r="AK144" s="79"/>
      <c r="AL144" s="79"/>
      <c r="AM144" s="79"/>
      <c r="AN144" s="79"/>
      <c r="AO144" s="79"/>
      <c r="AP144" s="79"/>
      <c r="AQ144" s="79"/>
      <c r="AR144" s="79"/>
      <c r="AS144" s="79"/>
      <c r="AT144" s="79"/>
      <c r="AU144" s="79"/>
      <c r="AV144" s="79"/>
      <c r="AW144" s="79"/>
      <c r="AX144" s="79"/>
      <c r="AY144" s="79"/>
      <c r="AZ144" s="79"/>
      <c r="BA144" s="79"/>
      <c r="BB144" s="79"/>
      <c r="BC144" s="79"/>
      <c r="BD144" s="79"/>
      <c r="BE144" s="79"/>
      <c r="BF144" s="79"/>
      <c r="BG144" s="79"/>
      <c r="BH144" s="79"/>
    </row>
    <row r="145" spans="1:60" x14ac:dyDescent="0.25">
      <c r="A145" s="79"/>
      <c r="B145" s="79"/>
      <c r="C145" s="79"/>
      <c r="D145" s="79"/>
      <c r="E145" s="79"/>
      <c r="F145" s="79"/>
      <c r="G145" s="79"/>
      <c r="H145" s="79"/>
      <c r="I145" s="79"/>
      <c r="J145" s="79"/>
      <c r="K145" s="79"/>
      <c r="L145" s="79"/>
      <c r="M145" s="79"/>
      <c r="N145" s="79"/>
      <c r="O145" s="79"/>
      <c r="P145" s="79"/>
      <c r="Q145" s="79"/>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c r="AP145" s="79"/>
      <c r="AQ145" s="79"/>
      <c r="AR145" s="79"/>
      <c r="AS145" s="79"/>
      <c r="AT145" s="79"/>
      <c r="AU145" s="79"/>
      <c r="AV145" s="79"/>
      <c r="AW145" s="79"/>
      <c r="AX145" s="79"/>
      <c r="AY145" s="79"/>
      <c r="AZ145" s="79"/>
      <c r="BA145" s="79"/>
      <c r="BB145" s="79"/>
      <c r="BC145" s="79"/>
      <c r="BD145" s="79"/>
      <c r="BE145" s="79"/>
      <c r="BF145" s="79"/>
      <c r="BG145" s="79"/>
      <c r="BH145" s="79"/>
    </row>
    <row r="146" spans="1:60" x14ac:dyDescent="0.25">
      <c r="A146" s="79"/>
      <c r="B146" s="79"/>
      <c r="C146" s="79"/>
      <c r="D146" s="79"/>
      <c r="E146" s="79"/>
      <c r="F146" s="79"/>
      <c r="G146" s="79"/>
      <c r="H146" s="79"/>
      <c r="I146" s="79"/>
      <c r="J146" s="79"/>
      <c r="K146" s="79"/>
      <c r="L146" s="79"/>
      <c r="M146" s="79"/>
      <c r="N146" s="79"/>
      <c r="O146" s="79"/>
      <c r="P146" s="79"/>
      <c r="Q146" s="79"/>
      <c r="R146" s="79"/>
      <c r="S146" s="79"/>
      <c r="T146" s="79"/>
      <c r="U146" s="79"/>
      <c r="V146" s="79"/>
      <c r="W146" s="79"/>
      <c r="X146" s="79"/>
      <c r="Y146" s="79"/>
      <c r="Z146" s="79"/>
      <c r="AA146" s="79"/>
      <c r="AB146" s="79"/>
      <c r="AC146" s="79"/>
      <c r="AD146" s="79"/>
      <c r="AE146" s="79"/>
      <c r="AF146" s="79"/>
      <c r="AG146" s="79"/>
      <c r="AH146" s="79"/>
      <c r="AI146" s="79"/>
      <c r="AJ146" s="79"/>
      <c r="AK146" s="79"/>
      <c r="AL146" s="79"/>
      <c r="AM146" s="79"/>
      <c r="AN146" s="79"/>
      <c r="AO146" s="79"/>
      <c r="AP146" s="79"/>
      <c r="AQ146" s="79"/>
      <c r="AR146" s="79"/>
      <c r="AS146" s="79"/>
      <c r="AT146" s="79"/>
      <c r="AU146" s="79"/>
      <c r="AV146" s="79"/>
      <c r="AW146" s="79"/>
      <c r="AX146" s="79"/>
      <c r="AY146" s="79"/>
      <c r="AZ146" s="79"/>
      <c r="BA146" s="79"/>
      <c r="BB146" s="79"/>
      <c r="BC146" s="79"/>
      <c r="BD146" s="79"/>
      <c r="BE146" s="79"/>
      <c r="BF146" s="79"/>
      <c r="BG146" s="79"/>
      <c r="BH146" s="79"/>
    </row>
    <row r="147" spans="1:60" x14ac:dyDescent="0.25">
      <c r="A147" s="79"/>
      <c r="B147" s="79"/>
      <c r="C147" s="79"/>
      <c r="D147" s="79"/>
      <c r="E147" s="79"/>
      <c r="F147" s="79"/>
      <c r="G147" s="79"/>
      <c r="H147" s="79"/>
      <c r="I147" s="79"/>
      <c r="J147" s="79"/>
      <c r="K147" s="79"/>
      <c r="L147" s="79"/>
      <c r="M147" s="79"/>
      <c r="N147" s="79"/>
      <c r="O147" s="79"/>
      <c r="P147" s="79"/>
      <c r="Q147" s="79"/>
      <c r="R147" s="79"/>
      <c r="S147" s="79"/>
      <c r="T147" s="79"/>
      <c r="U147" s="79"/>
      <c r="V147" s="79"/>
      <c r="W147" s="79"/>
      <c r="X147" s="79"/>
      <c r="Y147" s="79"/>
      <c r="Z147" s="79"/>
      <c r="AA147" s="79"/>
      <c r="AB147" s="79"/>
      <c r="AC147" s="79"/>
      <c r="AD147" s="79"/>
      <c r="AE147" s="79"/>
      <c r="AF147" s="79"/>
      <c r="AG147" s="79"/>
      <c r="AH147" s="79"/>
      <c r="AI147" s="79"/>
      <c r="AJ147" s="79"/>
      <c r="AK147" s="79"/>
      <c r="AL147" s="79"/>
      <c r="AM147" s="79"/>
      <c r="AN147" s="79"/>
      <c r="AO147" s="79"/>
      <c r="AP147" s="79"/>
      <c r="AQ147" s="79"/>
      <c r="AR147" s="79"/>
      <c r="AS147" s="79"/>
      <c r="AT147" s="79"/>
      <c r="AU147" s="79"/>
      <c r="AV147" s="79"/>
      <c r="AW147" s="79"/>
      <c r="AX147" s="79"/>
      <c r="AY147" s="79"/>
      <c r="AZ147" s="79"/>
      <c r="BA147" s="79"/>
      <c r="BB147" s="79"/>
      <c r="BC147" s="79"/>
      <c r="BD147" s="79"/>
      <c r="BE147" s="79"/>
      <c r="BF147" s="79"/>
      <c r="BG147" s="79"/>
      <c r="BH147" s="79"/>
    </row>
    <row r="148" spans="1:60" x14ac:dyDescent="0.25">
      <c r="A148" s="79"/>
      <c r="B148" s="79"/>
      <c r="C148" s="79"/>
      <c r="D148" s="79"/>
      <c r="E148" s="79"/>
      <c r="F148" s="79"/>
      <c r="G148" s="79"/>
      <c r="H148" s="79"/>
      <c r="I148" s="79"/>
      <c r="J148" s="79"/>
      <c r="K148" s="79"/>
      <c r="L148" s="79"/>
      <c r="M148" s="79"/>
      <c r="N148" s="79"/>
      <c r="O148" s="79"/>
      <c r="P148" s="79"/>
      <c r="Q148" s="79"/>
      <c r="R148" s="79"/>
      <c r="S148" s="79"/>
      <c r="T148" s="79"/>
      <c r="U148" s="79"/>
      <c r="V148" s="79"/>
      <c r="W148" s="79"/>
      <c r="X148" s="79"/>
      <c r="Y148" s="79"/>
      <c r="Z148" s="79"/>
      <c r="AA148" s="79"/>
      <c r="AB148" s="79"/>
      <c r="AC148" s="79"/>
      <c r="AD148" s="79"/>
      <c r="AE148" s="79"/>
      <c r="AF148" s="79"/>
      <c r="AG148" s="79"/>
      <c r="AH148" s="79"/>
      <c r="AI148" s="79"/>
      <c r="AJ148" s="79"/>
      <c r="AK148" s="79"/>
      <c r="AL148" s="79"/>
      <c r="AM148" s="79"/>
      <c r="AN148" s="79"/>
      <c r="AO148" s="79"/>
      <c r="AP148" s="79"/>
      <c r="AQ148" s="79"/>
      <c r="AR148" s="79"/>
      <c r="AS148" s="79"/>
      <c r="AT148" s="79"/>
      <c r="AU148" s="79"/>
      <c r="AV148" s="79"/>
      <c r="AW148" s="79"/>
      <c r="AX148" s="79"/>
      <c r="AY148" s="79"/>
      <c r="AZ148" s="79"/>
      <c r="BA148" s="79"/>
      <c r="BB148" s="79"/>
      <c r="BC148" s="79"/>
      <c r="BD148" s="79"/>
      <c r="BE148" s="79"/>
      <c r="BF148" s="79"/>
      <c r="BG148" s="79"/>
      <c r="BH148" s="79"/>
    </row>
    <row r="149" spans="1:60" x14ac:dyDescent="0.25">
      <c r="A149" s="79"/>
      <c r="B149" s="79"/>
      <c r="C149" s="79"/>
      <c r="D149" s="79"/>
      <c r="E149" s="79"/>
      <c r="F149" s="79"/>
      <c r="G149" s="79"/>
      <c r="H149" s="79"/>
      <c r="I149" s="79"/>
      <c r="J149" s="79"/>
      <c r="K149" s="79"/>
      <c r="L149" s="79"/>
      <c r="M149" s="79"/>
      <c r="N149" s="79"/>
      <c r="O149" s="79"/>
      <c r="P149" s="79"/>
      <c r="Q149" s="79"/>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c r="AP149" s="79"/>
      <c r="AQ149" s="79"/>
      <c r="AR149" s="79"/>
      <c r="AS149" s="79"/>
      <c r="AT149" s="79"/>
      <c r="AU149" s="79"/>
      <c r="AV149" s="79"/>
      <c r="AW149" s="79"/>
      <c r="AX149" s="79"/>
      <c r="AY149" s="79"/>
      <c r="AZ149" s="79"/>
      <c r="BA149" s="79"/>
      <c r="BB149" s="79"/>
      <c r="BC149" s="79"/>
      <c r="BD149" s="79"/>
      <c r="BE149" s="79"/>
      <c r="BF149" s="79"/>
      <c r="BG149" s="79"/>
      <c r="BH149" s="79"/>
    </row>
    <row r="150" spans="1:60" x14ac:dyDescent="0.25">
      <c r="A150" s="79"/>
      <c r="B150" s="79"/>
      <c r="C150" s="79"/>
      <c r="D150" s="79"/>
      <c r="E150" s="79"/>
      <c r="F150" s="79"/>
      <c r="G150" s="79"/>
      <c r="H150" s="79"/>
      <c r="I150" s="79"/>
      <c r="J150" s="79"/>
      <c r="K150" s="79"/>
      <c r="L150" s="79"/>
      <c r="M150" s="79"/>
      <c r="N150" s="79"/>
      <c r="O150" s="79"/>
      <c r="P150" s="79"/>
      <c r="Q150" s="79"/>
      <c r="R150" s="79"/>
      <c r="S150" s="79"/>
      <c r="T150" s="79"/>
      <c r="U150" s="79"/>
      <c r="V150" s="79"/>
      <c r="W150" s="79"/>
      <c r="X150" s="79"/>
      <c r="Y150" s="79"/>
      <c r="Z150" s="79"/>
      <c r="AA150" s="79"/>
      <c r="AB150" s="79"/>
      <c r="AC150" s="79"/>
      <c r="AD150" s="79"/>
      <c r="AE150" s="79"/>
      <c r="AF150" s="79"/>
      <c r="AG150" s="79"/>
      <c r="AH150" s="79"/>
      <c r="AI150" s="79"/>
      <c r="AJ150" s="79"/>
      <c r="AK150" s="79"/>
      <c r="AL150" s="79"/>
      <c r="AM150" s="79"/>
      <c r="AN150" s="79"/>
      <c r="AO150" s="79"/>
      <c r="AP150" s="79"/>
      <c r="AQ150" s="79"/>
      <c r="AR150" s="79"/>
      <c r="AS150" s="79"/>
      <c r="AT150" s="79"/>
      <c r="AU150" s="79"/>
      <c r="AV150" s="79"/>
      <c r="AW150" s="79"/>
      <c r="AX150" s="79"/>
      <c r="AY150" s="79"/>
      <c r="AZ150" s="79"/>
      <c r="BA150" s="79"/>
      <c r="BB150" s="79"/>
      <c r="BC150" s="79"/>
      <c r="BD150" s="79"/>
      <c r="BE150" s="79"/>
      <c r="BF150" s="79"/>
      <c r="BG150" s="79"/>
      <c r="BH150" s="79"/>
    </row>
    <row r="151" spans="1:60" x14ac:dyDescent="0.25">
      <c r="A151" s="79"/>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c r="AA151" s="79"/>
      <c r="AB151" s="79"/>
      <c r="AC151" s="79"/>
      <c r="AD151" s="79"/>
      <c r="AE151" s="79"/>
      <c r="AF151" s="79"/>
      <c r="AG151" s="79"/>
      <c r="AH151" s="79"/>
      <c r="AI151" s="79"/>
      <c r="AJ151" s="79"/>
      <c r="AK151" s="79"/>
      <c r="AL151" s="79"/>
      <c r="AM151" s="79"/>
      <c r="AN151" s="79"/>
      <c r="AO151" s="79"/>
      <c r="AP151" s="79"/>
      <c r="AQ151" s="79"/>
      <c r="AR151" s="79"/>
      <c r="AS151" s="79"/>
      <c r="AT151" s="79"/>
      <c r="AU151" s="79"/>
      <c r="AV151" s="79"/>
      <c r="AW151" s="79"/>
      <c r="AX151" s="79"/>
      <c r="AY151" s="79"/>
      <c r="AZ151" s="79"/>
      <c r="BA151" s="79"/>
      <c r="BB151" s="79"/>
      <c r="BC151" s="79"/>
      <c r="BD151" s="79"/>
      <c r="BE151" s="79"/>
      <c r="BF151" s="79"/>
      <c r="BG151" s="79"/>
      <c r="BH151" s="79"/>
    </row>
    <row r="152" spans="1:60" x14ac:dyDescent="0.25">
      <c r="A152" s="79"/>
      <c r="B152" s="79"/>
      <c r="C152" s="79"/>
      <c r="D152" s="79"/>
      <c r="E152" s="79"/>
      <c r="F152" s="79"/>
      <c r="G152" s="79"/>
      <c r="H152" s="79"/>
      <c r="I152" s="79"/>
      <c r="J152" s="79"/>
      <c r="K152" s="79"/>
      <c r="L152" s="79"/>
      <c r="M152" s="79"/>
      <c r="N152" s="79"/>
      <c r="O152" s="79"/>
      <c r="P152" s="79"/>
      <c r="Q152" s="79"/>
      <c r="R152" s="79"/>
      <c r="S152" s="79"/>
      <c r="T152" s="79"/>
      <c r="U152" s="79"/>
      <c r="V152" s="79"/>
      <c r="W152" s="79"/>
      <c r="X152" s="79"/>
      <c r="Y152" s="79"/>
      <c r="Z152" s="79"/>
      <c r="AA152" s="79"/>
      <c r="AB152" s="79"/>
      <c r="AC152" s="79"/>
      <c r="AD152" s="79"/>
      <c r="AE152" s="79"/>
      <c r="AF152" s="79"/>
      <c r="AG152" s="79"/>
      <c r="AH152" s="79"/>
      <c r="AI152" s="79"/>
      <c r="AJ152" s="79"/>
      <c r="AK152" s="79"/>
      <c r="AL152" s="79"/>
      <c r="AM152" s="79"/>
      <c r="AN152" s="79"/>
      <c r="AO152" s="79"/>
      <c r="AP152" s="79"/>
      <c r="AQ152" s="79"/>
      <c r="AR152" s="79"/>
      <c r="AS152" s="79"/>
      <c r="AT152" s="79"/>
      <c r="AU152" s="79"/>
      <c r="AV152" s="79"/>
      <c r="AW152" s="79"/>
      <c r="AX152" s="79"/>
      <c r="AY152" s="79"/>
      <c r="AZ152" s="79"/>
      <c r="BA152" s="79"/>
      <c r="BB152" s="79"/>
      <c r="BC152" s="79"/>
      <c r="BD152" s="79"/>
      <c r="BE152" s="79"/>
      <c r="BF152" s="79"/>
      <c r="BG152" s="79"/>
      <c r="BH152" s="79"/>
    </row>
    <row r="153" spans="1:60" x14ac:dyDescent="0.25">
      <c r="A153" s="79"/>
      <c r="B153" s="79"/>
      <c r="C153" s="79"/>
      <c r="D153" s="79"/>
      <c r="E153" s="79"/>
      <c r="F153" s="79"/>
      <c r="G153" s="79"/>
      <c r="H153" s="79"/>
      <c r="I153" s="79"/>
      <c r="J153" s="79"/>
      <c r="K153" s="79"/>
      <c r="L153" s="79"/>
      <c r="M153" s="79"/>
      <c r="N153" s="79"/>
      <c r="O153" s="79"/>
      <c r="P153" s="79"/>
      <c r="Q153" s="79"/>
      <c r="R153" s="79"/>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c r="AP153" s="79"/>
      <c r="AQ153" s="79"/>
      <c r="AR153" s="79"/>
      <c r="AS153" s="79"/>
      <c r="AT153" s="79"/>
      <c r="AU153" s="79"/>
      <c r="AV153" s="79"/>
      <c r="AW153" s="79"/>
      <c r="AX153" s="79"/>
      <c r="AY153" s="79"/>
      <c r="AZ153" s="79"/>
      <c r="BA153" s="79"/>
      <c r="BB153" s="79"/>
      <c r="BC153" s="79"/>
      <c r="BD153" s="79"/>
      <c r="BE153" s="79"/>
      <c r="BF153" s="79"/>
      <c r="BG153" s="79"/>
      <c r="BH153" s="79"/>
    </row>
    <row r="154" spans="1:60" x14ac:dyDescent="0.25">
      <c r="A154" s="79"/>
      <c r="B154" s="79"/>
      <c r="C154" s="79"/>
      <c r="D154" s="79"/>
      <c r="E154" s="79"/>
      <c r="F154" s="79"/>
      <c r="G154" s="79"/>
      <c r="H154" s="79"/>
      <c r="I154" s="79"/>
      <c r="J154" s="79"/>
      <c r="K154" s="79"/>
      <c r="L154" s="79"/>
      <c r="M154" s="79"/>
      <c r="N154" s="79"/>
      <c r="O154" s="79"/>
      <c r="P154" s="79"/>
      <c r="Q154" s="79"/>
      <c r="R154" s="79"/>
      <c r="S154" s="79"/>
      <c r="T154" s="79"/>
      <c r="U154" s="79"/>
      <c r="V154" s="79"/>
      <c r="W154" s="79"/>
      <c r="X154" s="79"/>
      <c r="Y154" s="79"/>
      <c r="Z154" s="79"/>
      <c r="AA154" s="79"/>
      <c r="AB154" s="79"/>
      <c r="AC154" s="79"/>
      <c r="AD154" s="79"/>
      <c r="AE154" s="79"/>
      <c r="AF154" s="79"/>
      <c r="AG154" s="79"/>
      <c r="AH154" s="79"/>
      <c r="AI154" s="79"/>
      <c r="AJ154" s="79"/>
      <c r="AK154" s="79"/>
      <c r="AL154" s="79"/>
      <c r="AM154" s="79"/>
      <c r="AN154" s="79"/>
      <c r="AO154" s="79"/>
      <c r="AP154" s="79"/>
      <c r="AQ154" s="79"/>
      <c r="AR154" s="79"/>
      <c r="AS154" s="79"/>
      <c r="AT154" s="79"/>
      <c r="AU154" s="79"/>
      <c r="AV154" s="79"/>
      <c r="AW154" s="79"/>
      <c r="AX154" s="79"/>
      <c r="AY154" s="79"/>
      <c r="AZ154" s="79"/>
      <c r="BA154" s="79"/>
      <c r="BB154" s="79"/>
      <c r="BC154" s="79"/>
      <c r="BD154" s="79"/>
      <c r="BE154" s="79"/>
      <c r="BF154" s="79"/>
      <c r="BG154" s="79"/>
      <c r="BH154" s="79"/>
    </row>
    <row r="155" spans="1:60" x14ac:dyDescent="0.25">
      <c r="A155" s="79"/>
      <c r="B155" s="79"/>
      <c r="C155" s="79"/>
      <c r="D155" s="79"/>
      <c r="E155" s="79"/>
      <c r="F155" s="79"/>
      <c r="G155" s="79"/>
      <c r="H155" s="79"/>
      <c r="I155" s="79"/>
      <c r="J155" s="79"/>
      <c r="K155" s="79"/>
      <c r="L155" s="79"/>
      <c r="M155" s="79"/>
      <c r="N155" s="79"/>
      <c r="O155" s="79"/>
      <c r="P155" s="79"/>
      <c r="Q155" s="79"/>
      <c r="R155" s="79"/>
      <c r="S155" s="79"/>
      <c r="T155" s="79"/>
      <c r="U155" s="79"/>
      <c r="V155" s="79"/>
      <c r="W155" s="79"/>
      <c r="X155" s="79"/>
      <c r="Y155" s="79"/>
      <c r="Z155" s="79"/>
      <c r="AA155" s="79"/>
      <c r="AB155" s="79"/>
      <c r="AC155" s="79"/>
      <c r="AD155" s="79"/>
      <c r="AE155" s="79"/>
      <c r="AF155" s="79"/>
      <c r="AG155" s="79"/>
      <c r="AH155" s="79"/>
      <c r="AI155" s="79"/>
      <c r="AJ155" s="79"/>
      <c r="AK155" s="79"/>
      <c r="AL155" s="79"/>
      <c r="AM155" s="79"/>
      <c r="AN155" s="79"/>
      <c r="AO155" s="79"/>
      <c r="AP155" s="79"/>
      <c r="AQ155" s="79"/>
      <c r="AR155" s="79"/>
      <c r="AS155" s="79"/>
      <c r="AT155" s="79"/>
      <c r="AU155" s="79"/>
      <c r="AV155" s="79"/>
      <c r="AW155" s="79"/>
      <c r="AX155" s="79"/>
      <c r="AY155" s="79"/>
      <c r="AZ155" s="79"/>
      <c r="BA155" s="79"/>
      <c r="BB155" s="79"/>
      <c r="BC155" s="79"/>
      <c r="BD155" s="79"/>
      <c r="BE155" s="79"/>
      <c r="BF155" s="79"/>
      <c r="BG155" s="79"/>
      <c r="BH155" s="79"/>
    </row>
    <row r="156" spans="1:60" x14ac:dyDescent="0.25">
      <c r="A156" s="79"/>
      <c r="B156" s="79"/>
      <c r="C156" s="79"/>
      <c r="D156" s="79"/>
      <c r="E156" s="79"/>
      <c r="F156" s="79"/>
      <c r="G156" s="79"/>
      <c r="H156" s="79"/>
      <c r="I156" s="79"/>
      <c r="J156" s="79"/>
      <c r="K156" s="79"/>
      <c r="L156" s="79"/>
      <c r="M156" s="79"/>
      <c r="N156" s="79"/>
      <c r="O156" s="79"/>
      <c r="P156" s="79"/>
      <c r="Q156" s="79"/>
      <c r="R156" s="79"/>
      <c r="S156" s="79"/>
      <c r="T156" s="79"/>
      <c r="U156" s="79"/>
      <c r="V156" s="79"/>
      <c r="W156" s="79"/>
      <c r="X156" s="79"/>
      <c r="Y156" s="79"/>
      <c r="Z156" s="79"/>
      <c r="AA156" s="79"/>
      <c r="AB156" s="79"/>
      <c r="AC156" s="79"/>
      <c r="AD156" s="79"/>
      <c r="AE156" s="79"/>
      <c r="AF156" s="79"/>
      <c r="AG156" s="79"/>
      <c r="AH156" s="79"/>
      <c r="AI156" s="79"/>
      <c r="AJ156" s="79"/>
      <c r="AK156" s="79"/>
      <c r="AL156" s="79"/>
      <c r="AM156" s="79"/>
      <c r="AN156" s="79"/>
      <c r="AO156" s="79"/>
      <c r="AP156" s="79"/>
      <c r="AQ156" s="79"/>
      <c r="AR156" s="79"/>
      <c r="AS156" s="79"/>
      <c r="AT156" s="79"/>
      <c r="AU156" s="79"/>
      <c r="AV156" s="79"/>
      <c r="AW156" s="79"/>
      <c r="AX156" s="79"/>
      <c r="AY156" s="79"/>
      <c r="AZ156" s="79"/>
      <c r="BA156" s="79"/>
      <c r="BB156" s="79"/>
      <c r="BC156" s="79"/>
      <c r="BD156" s="79"/>
      <c r="BE156" s="79"/>
      <c r="BF156" s="79"/>
      <c r="BG156" s="79"/>
      <c r="BH156" s="79"/>
    </row>
    <row r="157" spans="1:60" x14ac:dyDescent="0.25">
      <c r="A157" s="79"/>
      <c r="B157" s="79"/>
      <c r="C157" s="79"/>
      <c r="D157" s="79"/>
      <c r="E157" s="79"/>
      <c r="F157" s="79"/>
      <c r="G157" s="79"/>
      <c r="H157" s="79"/>
      <c r="I157" s="79"/>
      <c r="J157" s="79"/>
      <c r="K157" s="79"/>
      <c r="L157" s="79"/>
      <c r="M157" s="79"/>
      <c r="N157" s="79"/>
      <c r="O157" s="79"/>
      <c r="P157" s="79"/>
      <c r="Q157" s="79"/>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c r="AP157" s="79"/>
      <c r="AQ157" s="79"/>
      <c r="AR157" s="79"/>
      <c r="AS157" s="79"/>
      <c r="AT157" s="79"/>
      <c r="AU157" s="79"/>
      <c r="AV157" s="79"/>
      <c r="AW157" s="79"/>
      <c r="AX157" s="79"/>
      <c r="AY157" s="79"/>
      <c r="AZ157" s="79"/>
      <c r="BA157" s="79"/>
      <c r="BB157" s="79"/>
      <c r="BC157" s="79"/>
      <c r="BD157" s="79"/>
      <c r="BE157" s="79"/>
      <c r="BF157" s="79"/>
      <c r="BG157" s="79"/>
      <c r="BH157" s="79"/>
    </row>
    <row r="158" spans="1:60" x14ac:dyDescent="0.25">
      <c r="A158" s="79"/>
      <c r="B158" s="79"/>
      <c r="C158" s="79"/>
      <c r="D158" s="79"/>
      <c r="E158" s="79"/>
      <c r="F158" s="79"/>
      <c r="G158" s="79"/>
      <c r="H158" s="79"/>
      <c r="I158" s="79"/>
      <c r="J158" s="79"/>
      <c r="K158" s="79"/>
      <c r="L158" s="79"/>
      <c r="M158" s="79"/>
      <c r="N158" s="79"/>
      <c r="O158" s="79"/>
      <c r="P158" s="79"/>
      <c r="Q158" s="79"/>
      <c r="R158" s="79"/>
      <c r="S158" s="79"/>
      <c r="T158" s="79"/>
      <c r="U158" s="79"/>
      <c r="V158" s="79"/>
      <c r="W158" s="79"/>
      <c r="X158" s="79"/>
      <c r="Y158" s="79"/>
      <c r="Z158" s="79"/>
      <c r="AA158" s="79"/>
      <c r="AB158" s="79"/>
      <c r="AC158" s="79"/>
      <c r="AD158" s="79"/>
      <c r="AE158" s="79"/>
      <c r="AF158" s="79"/>
      <c r="AG158" s="79"/>
      <c r="AH158" s="79"/>
      <c r="AI158" s="79"/>
      <c r="AJ158" s="79"/>
      <c r="AK158" s="79"/>
      <c r="AL158" s="79"/>
      <c r="AM158" s="79"/>
      <c r="AN158" s="79"/>
      <c r="AO158" s="79"/>
      <c r="AP158" s="79"/>
      <c r="AQ158" s="79"/>
      <c r="AR158" s="79"/>
      <c r="AS158" s="79"/>
      <c r="AT158" s="79"/>
      <c r="AU158" s="79"/>
      <c r="AV158" s="79"/>
      <c r="AW158" s="79"/>
      <c r="AX158" s="79"/>
      <c r="AY158" s="79"/>
      <c r="AZ158" s="79"/>
      <c r="BA158" s="79"/>
      <c r="BB158" s="79"/>
      <c r="BC158" s="79"/>
      <c r="BD158" s="79"/>
      <c r="BE158" s="79"/>
      <c r="BF158" s="79"/>
      <c r="BG158" s="79"/>
      <c r="BH158" s="79"/>
    </row>
    <row r="159" spans="1:60" x14ac:dyDescent="0.25">
      <c r="A159" s="79"/>
      <c r="B159" s="79"/>
      <c r="C159" s="79"/>
      <c r="D159" s="79"/>
      <c r="E159" s="79"/>
      <c r="F159" s="79"/>
      <c r="G159" s="79"/>
      <c r="H159" s="79"/>
      <c r="I159" s="79"/>
      <c r="J159" s="79"/>
      <c r="K159" s="79"/>
      <c r="L159" s="79"/>
      <c r="M159" s="79"/>
      <c r="N159" s="79"/>
      <c r="O159" s="79"/>
      <c r="P159" s="79"/>
      <c r="Q159" s="79"/>
      <c r="R159" s="79"/>
      <c r="S159" s="79"/>
      <c r="T159" s="79"/>
      <c r="U159" s="79"/>
      <c r="V159" s="79"/>
      <c r="W159" s="79"/>
      <c r="X159" s="79"/>
      <c r="Y159" s="79"/>
      <c r="Z159" s="79"/>
      <c r="AA159" s="79"/>
      <c r="AB159" s="79"/>
      <c r="AC159" s="79"/>
      <c r="AD159" s="79"/>
      <c r="AE159" s="79"/>
      <c r="AF159" s="79"/>
      <c r="AG159" s="79"/>
      <c r="AH159" s="79"/>
      <c r="AI159" s="79"/>
      <c r="AJ159" s="79"/>
      <c r="AK159" s="79"/>
      <c r="AL159" s="79"/>
      <c r="AM159" s="79"/>
      <c r="AN159" s="79"/>
      <c r="AO159" s="79"/>
      <c r="AP159" s="79"/>
      <c r="AQ159" s="79"/>
      <c r="AR159" s="79"/>
      <c r="AS159" s="79"/>
      <c r="AT159" s="79"/>
      <c r="AU159" s="79"/>
      <c r="AV159" s="79"/>
      <c r="AW159" s="79"/>
      <c r="AX159" s="79"/>
      <c r="AY159" s="79"/>
      <c r="AZ159" s="79"/>
      <c r="BA159" s="79"/>
      <c r="BB159" s="79"/>
      <c r="BC159" s="79"/>
      <c r="BD159" s="79"/>
      <c r="BE159" s="79"/>
      <c r="BF159" s="79"/>
      <c r="BG159" s="79"/>
      <c r="BH159" s="79"/>
    </row>
    <row r="160" spans="1:60" x14ac:dyDescent="0.25">
      <c r="A160" s="79"/>
      <c r="B160" s="79"/>
      <c r="C160" s="79"/>
      <c r="D160" s="79"/>
      <c r="E160" s="79"/>
      <c r="F160" s="79"/>
      <c r="G160" s="79"/>
      <c r="H160" s="79"/>
      <c r="I160" s="79"/>
      <c r="J160" s="79"/>
      <c r="K160" s="79"/>
      <c r="L160" s="79"/>
      <c r="M160" s="79"/>
      <c r="N160" s="79"/>
      <c r="O160" s="79"/>
      <c r="P160" s="79"/>
      <c r="Q160" s="79"/>
      <c r="R160" s="79"/>
      <c r="S160" s="79"/>
      <c r="T160" s="79"/>
      <c r="U160" s="79"/>
      <c r="V160" s="79"/>
      <c r="W160" s="79"/>
      <c r="X160" s="79"/>
      <c r="Y160" s="79"/>
      <c r="Z160" s="79"/>
      <c r="AA160" s="79"/>
      <c r="AB160" s="79"/>
      <c r="AC160" s="79"/>
      <c r="AD160" s="79"/>
      <c r="AE160" s="79"/>
      <c r="AF160" s="79"/>
      <c r="AG160" s="79"/>
      <c r="AH160" s="79"/>
      <c r="AI160" s="79"/>
      <c r="AJ160" s="79"/>
      <c r="AK160" s="79"/>
      <c r="AL160" s="79"/>
      <c r="AM160" s="79"/>
      <c r="AN160" s="79"/>
      <c r="AO160" s="79"/>
      <c r="AP160" s="79"/>
      <c r="AQ160" s="79"/>
      <c r="AR160" s="79"/>
      <c r="AS160" s="79"/>
      <c r="AT160" s="79"/>
      <c r="AU160" s="79"/>
      <c r="AV160" s="79"/>
      <c r="AW160" s="79"/>
      <c r="AX160" s="79"/>
      <c r="AY160" s="79"/>
      <c r="AZ160" s="79"/>
      <c r="BA160" s="79"/>
      <c r="BB160" s="79"/>
      <c r="BC160" s="79"/>
      <c r="BD160" s="79"/>
      <c r="BE160" s="79"/>
      <c r="BF160" s="79"/>
      <c r="BG160" s="79"/>
      <c r="BH160" s="79"/>
    </row>
    <row r="161" spans="1:60" x14ac:dyDescent="0.25">
      <c r="A161" s="79"/>
      <c r="B161" s="79"/>
      <c r="C161" s="79"/>
      <c r="D161" s="79"/>
      <c r="E161" s="79"/>
      <c r="F161" s="79"/>
      <c r="G161" s="79"/>
      <c r="H161" s="79"/>
      <c r="I161" s="79"/>
      <c r="J161" s="79"/>
      <c r="K161" s="79"/>
      <c r="L161" s="79"/>
      <c r="M161" s="79"/>
      <c r="N161" s="79"/>
      <c r="O161" s="79"/>
      <c r="P161" s="79"/>
      <c r="Q161" s="79"/>
      <c r="R161" s="79"/>
      <c r="S161" s="79"/>
      <c r="T161" s="79"/>
      <c r="U161" s="79"/>
      <c r="V161" s="79"/>
      <c r="W161" s="79"/>
      <c r="X161" s="79"/>
      <c r="Y161" s="79"/>
      <c r="Z161" s="79"/>
      <c r="AA161" s="79"/>
      <c r="AB161" s="79"/>
      <c r="AC161" s="79"/>
      <c r="AD161" s="79"/>
      <c r="AE161" s="79"/>
      <c r="AF161" s="79"/>
      <c r="AG161" s="79"/>
      <c r="AH161" s="79"/>
      <c r="AI161" s="79"/>
      <c r="AJ161" s="79"/>
      <c r="AK161" s="79"/>
      <c r="AL161" s="79"/>
      <c r="AM161" s="79"/>
      <c r="AN161" s="79"/>
      <c r="AO161" s="79"/>
      <c r="AP161" s="79"/>
      <c r="AQ161" s="79"/>
      <c r="AR161" s="79"/>
      <c r="AS161" s="79"/>
      <c r="AT161" s="79"/>
      <c r="AU161" s="79"/>
      <c r="AV161" s="79"/>
      <c r="AW161" s="79"/>
      <c r="AX161" s="79"/>
      <c r="AY161" s="79"/>
      <c r="AZ161" s="79"/>
      <c r="BA161" s="79"/>
      <c r="BB161" s="79"/>
      <c r="BC161" s="79"/>
      <c r="BD161" s="79"/>
      <c r="BE161" s="79"/>
      <c r="BF161" s="79"/>
      <c r="BG161" s="79"/>
      <c r="BH161" s="79"/>
    </row>
    <row r="162" spans="1:60" x14ac:dyDescent="0.25">
      <c r="A162" s="79"/>
      <c r="B162" s="79"/>
      <c r="C162" s="79"/>
      <c r="D162" s="79"/>
      <c r="E162" s="79"/>
      <c r="F162" s="79"/>
      <c r="G162" s="79"/>
      <c r="H162" s="79"/>
      <c r="I162" s="79"/>
      <c r="J162" s="79"/>
      <c r="K162" s="79"/>
      <c r="L162" s="79"/>
      <c r="M162" s="79"/>
      <c r="N162" s="79"/>
      <c r="O162" s="79"/>
      <c r="P162" s="79"/>
      <c r="Q162" s="79"/>
      <c r="R162" s="79"/>
      <c r="S162" s="79"/>
      <c r="T162" s="79"/>
      <c r="U162" s="79"/>
      <c r="V162" s="79"/>
      <c r="W162" s="79"/>
      <c r="X162" s="79"/>
      <c r="Y162" s="79"/>
      <c r="Z162" s="79"/>
      <c r="AA162" s="79"/>
      <c r="AB162" s="79"/>
      <c r="AC162" s="79"/>
      <c r="AD162" s="79"/>
      <c r="AE162" s="79"/>
      <c r="AF162" s="79"/>
      <c r="AG162" s="79"/>
      <c r="AH162" s="79"/>
      <c r="AI162" s="79"/>
      <c r="AJ162" s="79"/>
      <c r="AK162" s="79"/>
      <c r="AL162" s="79"/>
      <c r="AM162" s="79"/>
      <c r="AN162" s="79"/>
      <c r="AO162" s="79"/>
      <c r="AP162" s="79"/>
      <c r="AQ162" s="79"/>
      <c r="AR162" s="79"/>
      <c r="AS162" s="79"/>
      <c r="AT162" s="79"/>
      <c r="AU162" s="79"/>
      <c r="AV162" s="79"/>
      <c r="AW162" s="79"/>
      <c r="AX162" s="79"/>
      <c r="AY162" s="79"/>
      <c r="AZ162" s="79"/>
      <c r="BA162" s="79"/>
      <c r="BB162" s="79"/>
      <c r="BC162" s="79"/>
      <c r="BD162" s="79"/>
      <c r="BE162" s="79"/>
      <c r="BF162" s="79"/>
      <c r="BG162" s="79"/>
      <c r="BH162" s="79"/>
    </row>
    <row r="163" spans="1:60" x14ac:dyDescent="0.25">
      <c r="A163" s="79"/>
      <c r="B163" s="79"/>
      <c r="C163" s="79"/>
      <c r="D163" s="79"/>
      <c r="E163" s="79"/>
      <c r="F163" s="79"/>
      <c r="G163" s="79"/>
      <c r="H163" s="79"/>
      <c r="I163" s="79"/>
      <c r="J163" s="79"/>
      <c r="K163" s="79"/>
      <c r="L163" s="79"/>
      <c r="M163" s="79"/>
      <c r="N163" s="79"/>
      <c r="O163" s="79"/>
      <c r="P163" s="79"/>
      <c r="Q163" s="79"/>
      <c r="R163" s="79"/>
      <c r="S163" s="79"/>
      <c r="T163" s="79"/>
      <c r="U163" s="79"/>
      <c r="V163" s="79"/>
      <c r="W163" s="79"/>
      <c r="X163" s="79"/>
      <c r="Y163" s="79"/>
      <c r="Z163" s="79"/>
      <c r="AA163" s="79"/>
      <c r="AB163" s="79"/>
      <c r="AC163" s="79"/>
      <c r="AD163" s="79"/>
      <c r="AE163" s="79"/>
      <c r="AF163" s="79"/>
      <c r="AG163" s="79"/>
      <c r="AH163" s="79"/>
      <c r="AI163" s="79"/>
      <c r="AJ163" s="79"/>
      <c r="AK163" s="79"/>
      <c r="AL163" s="79"/>
      <c r="AM163" s="79"/>
      <c r="AN163" s="79"/>
      <c r="AO163" s="79"/>
      <c r="AP163" s="79"/>
      <c r="AQ163" s="79"/>
      <c r="AR163" s="79"/>
      <c r="AS163" s="79"/>
      <c r="AT163" s="79"/>
      <c r="AU163" s="79"/>
      <c r="AV163" s="79"/>
      <c r="AW163" s="79"/>
      <c r="AX163" s="79"/>
      <c r="AY163" s="79"/>
      <c r="AZ163" s="79"/>
      <c r="BA163" s="79"/>
      <c r="BB163" s="79"/>
      <c r="BC163" s="79"/>
      <c r="BD163" s="79"/>
      <c r="BE163" s="79"/>
      <c r="BF163" s="79"/>
      <c r="BG163" s="79"/>
      <c r="BH163" s="79"/>
    </row>
    <row r="164" spans="1:60" x14ac:dyDescent="0.25">
      <c r="A164" s="79"/>
      <c r="B164" s="79"/>
      <c r="C164" s="79"/>
      <c r="D164" s="79"/>
      <c r="E164" s="79"/>
      <c r="F164" s="79"/>
      <c r="G164" s="79"/>
      <c r="H164" s="79"/>
      <c r="I164" s="79"/>
      <c r="J164" s="79"/>
      <c r="K164" s="79"/>
      <c r="L164" s="79"/>
      <c r="M164" s="79"/>
      <c r="N164" s="79"/>
      <c r="O164" s="79"/>
      <c r="P164" s="79"/>
      <c r="Q164" s="79"/>
      <c r="R164" s="79"/>
      <c r="S164" s="79"/>
      <c r="T164" s="79"/>
      <c r="U164" s="79"/>
      <c r="V164" s="79"/>
      <c r="W164" s="79"/>
      <c r="X164" s="79"/>
      <c r="Y164" s="79"/>
      <c r="Z164" s="79"/>
      <c r="AA164" s="79"/>
      <c r="AB164" s="79"/>
      <c r="AC164" s="79"/>
      <c r="AD164" s="79"/>
      <c r="AE164" s="79"/>
      <c r="AF164" s="79"/>
      <c r="AG164" s="79"/>
      <c r="AH164" s="79"/>
      <c r="AI164" s="79"/>
      <c r="AJ164" s="79"/>
      <c r="AK164" s="79"/>
      <c r="AL164" s="79"/>
      <c r="AM164" s="79"/>
      <c r="AN164" s="79"/>
      <c r="AO164" s="79"/>
      <c r="AP164" s="79"/>
      <c r="AQ164" s="79"/>
      <c r="AR164" s="79"/>
      <c r="AS164" s="79"/>
      <c r="AT164" s="79"/>
      <c r="AU164" s="79"/>
      <c r="AV164" s="79"/>
      <c r="AW164" s="79"/>
      <c r="AX164" s="79"/>
      <c r="AY164" s="79"/>
      <c r="AZ164" s="79"/>
      <c r="BA164" s="79"/>
      <c r="BB164" s="79"/>
      <c r="BC164" s="79"/>
      <c r="BD164" s="79"/>
      <c r="BE164" s="79"/>
      <c r="BF164" s="79"/>
      <c r="BG164" s="79"/>
      <c r="BH164" s="79"/>
    </row>
    <row r="165" spans="1:60" x14ac:dyDescent="0.25">
      <c r="A165" s="79"/>
      <c r="B165" s="79"/>
      <c r="C165" s="79"/>
      <c r="D165" s="79"/>
      <c r="E165" s="79"/>
      <c r="F165" s="79"/>
      <c r="G165" s="79"/>
      <c r="H165" s="79"/>
      <c r="I165" s="79"/>
      <c r="J165" s="79"/>
      <c r="K165" s="79"/>
      <c r="L165" s="79"/>
      <c r="M165" s="79"/>
      <c r="N165" s="79"/>
      <c r="O165" s="79"/>
      <c r="P165" s="79"/>
      <c r="Q165" s="79"/>
      <c r="R165" s="79"/>
      <c r="S165" s="79"/>
      <c r="T165" s="79"/>
      <c r="U165" s="79"/>
      <c r="V165" s="79"/>
      <c r="W165" s="79"/>
      <c r="X165" s="79"/>
      <c r="Y165" s="79"/>
      <c r="Z165" s="79"/>
      <c r="AA165" s="79"/>
      <c r="AB165" s="79"/>
      <c r="AC165" s="79"/>
      <c r="AD165" s="79"/>
      <c r="AE165" s="79"/>
      <c r="AF165" s="79"/>
      <c r="AG165" s="79"/>
      <c r="AH165" s="79"/>
      <c r="AI165" s="79"/>
      <c r="AJ165" s="79"/>
      <c r="AK165" s="79"/>
      <c r="AL165" s="79"/>
      <c r="AM165" s="79"/>
      <c r="AN165" s="79"/>
      <c r="AO165" s="79"/>
      <c r="AP165" s="79"/>
      <c r="AQ165" s="79"/>
      <c r="AR165" s="79"/>
      <c r="AS165" s="79"/>
      <c r="AT165" s="79"/>
      <c r="AU165" s="79"/>
      <c r="AV165" s="79"/>
      <c r="AW165" s="79"/>
      <c r="AX165" s="79"/>
      <c r="AY165" s="79"/>
      <c r="AZ165" s="79"/>
      <c r="BA165" s="79"/>
      <c r="BB165" s="79"/>
      <c r="BC165" s="79"/>
      <c r="BD165" s="79"/>
      <c r="BE165" s="79"/>
      <c r="BF165" s="79"/>
      <c r="BG165" s="79"/>
      <c r="BH165" s="79"/>
    </row>
    <row r="166" spans="1:60" x14ac:dyDescent="0.25">
      <c r="A166" s="79"/>
      <c r="B166" s="79"/>
      <c r="C166" s="79"/>
      <c r="D166" s="79"/>
      <c r="E166" s="79"/>
      <c r="F166" s="79"/>
      <c r="G166" s="79"/>
      <c r="H166" s="79"/>
      <c r="I166" s="79"/>
      <c r="J166" s="79"/>
      <c r="K166" s="79"/>
      <c r="L166" s="79"/>
      <c r="M166" s="79"/>
      <c r="N166" s="79"/>
      <c r="O166" s="79"/>
      <c r="P166" s="79"/>
      <c r="Q166" s="79"/>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c r="AP166" s="79"/>
      <c r="AQ166" s="79"/>
      <c r="AR166" s="79"/>
      <c r="AS166" s="79"/>
      <c r="AT166" s="79"/>
      <c r="AU166" s="79"/>
      <c r="AV166" s="79"/>
      <c r="AW166" s="79"/>
      <c r="AX166" s="79"/>
      <c r="AY166" s="79"/>
      <c r="AZ166" s="79"/>
      <c r="BA166" s="79"/>
      <c r="BB166" s="79"/>
      <c r="BC166" s="79"/>
      <c r="BD166" s="79"/>
      <c r="BE166" s="79"/>
      <c r="BF166" s="79"/>
      <c r="BG166" s="79"/>
      <c r="BH166" s="79"/>
    </row>
    <row r="167" spans="1:60" x14ac:dyDescent="0.25">
      <c r="A167" s="79"/>
      <c r="B167" s="79"/>
      <c r="C167" s="79"/>
      <c r="D167" s="79"/>
      <c r="E167" s="79"/>
      <c r="F167" s="79"/>
      <c r="G167" s="79"/>
      <c r="H167" s="79"/>
      <c r="I167" s="79"/>
      <c r="J167" s="79"/>
      <c r="K167" s="79"/>
      <c r="L167" s="79"/>
      <c r="M167" s="79"/>
      <c r="N167" s="79"/>
      <c r="O167" s="79"/>
      <c r="P167" s="79"/>
      <c r="Q167" s="79"/>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c r="AP167" s="79"/>
      <c r="AQ167" s="79"/>
      <c r="AR167" s="79"/>
      <c r="AS167" s="79"/>
      <c r="AT167" s="79"/>
      <c r="AU167" s="79"/>
      <c r="AV167" s="79"/>
      <c r="AW167" s="79"/>
      <c r="AX167" s="79"/>
      <c r="AY167" s="79"/>
      <c r="AZ167" s="79"/>
      <c r="BA167" s="79"/>
      <c r="BB167" s="79"/>
      <c r="BC167" s="79"/>
      <c r="BD167" s="79"/>
      <c r="BE167" s="79"/>
      <c r="BF167" s="79"/>
      <c r="BG167" s="79"/>
      <c r="BH167" s="79"/>
    </row>
    <row r="168" spans="1:60" x14ac:dyDescent="0.25">
      <c r="A168" s="79"/>
      <c r="B168" s="79"/>
      <c r="C168" s="79"/>
      <c r="D168" s="79"/>
      <c r="E168" s="79"/>
      <c r="F168" s="79"/>
      <c r="G168" s="79"/>
      <c r="H168" s="79"/>
      <c r="I168" s="79"/>
      <c r="J168" s="79"/>
      <c r="K168" s="79"/>
      <c r="L168" s="79"/>
      <c r="M168" s="79"/>
      <c r="N168" s="79"/>
      <c r="O168" s="79"/>
      <c r="P168" s="79"/>
      <c r="Q168" s="79"/>
      <c r="R168" s="79"/>
      <c r="S168" s="79"/>
      <c r="T168" s="79"/>
      <c r="U168" s="79"/>
      <c r="V168" s="79"/>
      <c r="W168" s="79"/>
      <c r="X168" s="79"/>
      <c r="Y168" s="79"/>
      <c r="Z168" s="79"/>
      <c r="AA168" s="79"/>
      <c r="AB168" s="79"/>
      <c r="AC168" s="79"/>
      <c r="AD168" s="79"/>
      <c r="AE168" s="79"/>
      <c r="AF168" s="79"/>
      <c r="AG168" s="79"/>
      <c r="AH168" s="79"/>
      <c r="AI168" s="79"/>
      <c r="AJ168" s="79"/>
      <c r="AK168" s="79"/>
      <c r="AL168" s="79"/>
      <c r="AM168" s="79"/>
      <c r="AN168" s="79"/>
      <c r="AO168" s="79"/>
      <c r="AP168" s="79"/>
      <c r="AQ168" s="79"/>
      <c r="AR168" s="79"/>
      <c r="AS168" s="79"/>
      <c r="AT168" s="79"/>
      <c r="AU168" s="79"/>
      <c r="AV168" s="79"/>
      <c r="AW168" s="79"/>
      <c r="AX168" s="79"/>
      <c r="AY168" s="79"/>
      <c r="AZ168" s="79"/>
      <c r="BA168" s="79"/>
      <c r="BB168" s="79"/>
      <c r="BC168" s="79"/>
      <c r="BD168" s="79"/>
      <c r="BE168" s="79"/>
      <c r="BF168" s="79"/>
      <c r="BG168" s="79"/>
      <c r="BH168" s="79"/>
    </row>
    <row r="169" spans="1:60" x14ac:dyDescent="0.25">
      <c r="A169" s="79"/>
      <c r="B169" s="79"/>
      <c r="C169" s="79"/>
      <c r="D169" s="79"/>
      <c r="E169" s="79"/>
      <c r="F169" s="79"/>
      <c r="G169" s="79"/>
      <c r="H169" s="79"/>
      <c r="I169" s="79"/>
      <c r="J169" s="79"/>
      <c r="K169" s="79"/>
      <c r="L169" s="79"/>
      <c r="M169" s="79"/>
      <c r="N169" s="79"/>
      <c r="O169" s="79"/>
      <c r="P169" s="79"/>
      <c r="Q169" s="79"/>
      <c r="R169" s="79"/>
      <c r="S169" s="79"/>
      <c r="T169" s="79"/>
      <c r="U169" s="79"/>
      <c r="V169" s="79"/>
      <c r="W169" s="79"/>
      <c r="X169" s="79"/>
      <c r="Y169" s="79"/>
      <c r="Z169" s="79"/>
      <c r="AA169" s="79"/>
      <c r="AB169" s="79"/>
      <c r="AC169" s="79"/>
      <c r="AD169" s="79"/>
      <c r="AE169" s="79"/>
      <c r="AF169" s="79"/>
      <c r="AG169" s="79"/>
      <c r="AH169" s="79"/>
      <c r="AI169" s="79"/>
      <c r="AJ169" s="79"/>
      <c r="AK169" s="79"/>
      <c r="AL169" s="79"/>
      <c r="AM169" s="79"/>
      <c r="AN169" s="79"/>
      <c r="AO169" s="79"/>
      <c r="AP169" s="79"/>
      <c r="AQ169" s="79"/>
      <c r="AR169" s="79"/>
      <c r="AS169" s="79"/>
      <c r="AT169" s="79"/>
      <c r="AU169" s="79"/>
      <c r="AV169" s="79"/>
      <c r="AW169" s="79"/>
      <c r="AX169" s="79"/>
      <c r="AY169" s="79"/>
      <c r="AZ169" s="79"/>
      <c r="BA169" s="79"/>
      <c r="BB169" s="79"/>
      <c r="BC169" s="79"/>
      <c r="BD169" s="79"/>
      <c r="BE169" s="79"/>
      <c r="BF169" s="79"/>
      <c r="BG169" s="79"/>
      <c r="BH169" s="79"/>
    </row>
    <row r="170" spans="1:60" x14ac:dyDescent="0.25">
      <c r="A170" s="79"/>
      <c r="B170" s="79"/>
      <c r="C170" s="79"/>
      <c r="D170" s="79"/>
      <c r="E170" s="79"/>
      <c r="F170" s="79"/>
      <c r="G170" s="79"/>
      <c r="H170" s="79"/>
      <c r="I170" s="79"/>
      <c r="J170" s="79"/>
      <c r="K170" s="79"/>
      <c r="L170" s="79"/>
      <c r="M170" s="79"/>
      <c r="N170" s="79"/>
      <c r="O170" s="79"/>
      <c r="P170" s="79"/>
      <c r="Q170" s="79"/>
      <c r="R170" s="79"/>
      <c r="S170" s="79"/>
      <c r="T170" s="79"/>
      <c r="U170" s="79"/>
      <c r="V170" s="79"/>
      <c r="W170" s="79"/>
      <c r="X170" s="79"/>
      <c r="Y170" s="79"/>
      <c r="Z170" s="79"/>
      <c r="AA170" s="79"/>
      <c r="AB170" s="79"/>
      <c r="AC170" s="79"/>
      <c r="AD170" s="79"/>
      <c r="AE170" s="79"/>
      <c r="AF170" s="79"/>
      <c r="AG170" s="79"/>
      <c r="AH170" s="79"/>
      <c r="AI170" s="79"/>
      <c r="AJ170" s="79"/>
      <c r="AK170" s="79"/>
      <c r="AL170" s="79"/>
      <c r="AM170" s="79"/>
      <c r="AN170" s="79"/>
      <c r="AO170" s="79"/>
      <c r="AP170" s="79"/>
      <c r="AQ170" s="79"/>
      <c r="AR170" s="79"/>
      <c r="AS170" s="79"/>
      <c r="AT170" s="79"/>
      <c r="AU170" s="79"/>
      <c r="AV170" s="79"/>
      <c r="AW170" s="79"/>
      <c r="AX170" s="79"/>
      <c r="AY170" s="79"/>
      <c r="AZ170" s="79"/>
      <c r="BA170" s="79"/>
      <c r="BB170" s="79"/>
      <c r="BC170" s="79"/>
      <c r="BD170" s="79"/>
      <c r="BE170" s="79"/>
      <c r="BF170" s="79"/>
      <c r="BG170" s="79"/>
      <c r="BH170" s="79"/>
    </row>
    <row r="171" spans="1:60" x14ac:dyDescent="0.25">
      <c r="A171" s="79"/>
      <c r="B171" s="79"/>
      <c r="C171" s="79"/>
      <c r="D171" s="79"/>
      <c r="E171" s="79"/>
      <c r="F171" s="79"/>
      <c r="G171" s="79"/>
      <c r="H171" s="79"/>
      <c r="I171" s="79"/>
      <c r="J171" s="79"/>
      <c r="K171" s="79"/>
      <c r="L171" s="79"/>
      <c r="M171" s="79"/>
      <c r="N171" s="79"/>
      <c r="O171" s="79"/>
      <c r="P171" s="79"/>
      <c r="Q171" s="79"/>
      <c r="R171" s="79"/>
      <c r="S171" s="79"/>
      <c r="T171" s="79"/>
      <c r="U171" s="79"/>
      <c r="V171" s="79"/>
      <c r="W171" s="79"/>
      <c r="X171" s="79"/>
      <c r="Y171" s="79"/>
      <c r="Z171" s="79"/>
      <c r="AA171" s="79"/>
      <c r="AB171" s="79"/>
      <c r="AC171" s="79"/>
      <c r="AD171" s="79"/>
      <c r="AE171" s="79"/>
      <c r="AF171" s="79"/>
      <c r="AG171" s="79"/>
      <c r="AH171" s="79"/>
      <c r="AI171" s="79"/>
      <c r="AJ171" s="79"/>
      <c r="AK171" s="79"/>
      <c r="AL171" s="79"/>
      <c r="AM171" s="79"/>
      <c r="AN171" s="79"/>
      <c r="AO171" s="79"/>
      <c r="AP171" s="79"/>
      <c r="AQ171" s="79"/>
      <c r="AR171" s="79"/>
      <c r="AS171" s="79"/>
      <c r="AT171" s="79"/>
      <c r="AU171" s="79"/>
      <c r="AV171" s="79"/>
      <c r="AW171" s="79"/>
      <c r="AX171" s="79"/>
      <c r="AY171" s="79"/>
      <c r="AZ171" s="79"/>
      <c r="BA171" s="79"/>
      <c r="BB171" s="79"/>
      <c r="BC171" s="79"/>
      <c r="BD171" s="79"/>
      <c r="BE171" s="79"/>
      <c r="BF171" s="79"/>
      <c r="BG171" s="79"/>
      <c r="BH171" s="79"/>
    </row>
    <row r="172" spans="1:60" x14ac:dyDescent="0.25">
      <c r="A172" s="79"/>
      <c r="B172" s="79"/>
      <c r="C172" s="79"/>
      <c r="D172" s="79"/>
      <c r="E172" s="79"/>
      <c r="F172" s="79"/>
      <c r="G172" s="79"/>
      <c r="H172" s="79"/>
      <c r="I172" s="79"/>
      <c r="J172" s="79"/>
      <c r="K172" s="79"/>
      <c r="L172" s="79"/>
      <c r="M172" s="79"/>
      <c r="N172" s="79"/>
      <c r="O172" s="79"/>
      <c r="P172" s="79"/>
      <c r="Q172" s="79"/>
      <c r="R172" s="79"/>
      <c r="S172" s="79"/>
      <c r="T172" s="79"/>
      <c r="U172" s="79"/>
      <c r="V172" s="79"/>
      <c r="W172" s="79"/>
      <c r="X172" s="79"/>
      <c r="Y172" s="79"/>
      <c r="Z172" s="79"/>
      <c r="AA172" s="79"/>
      <c r="AB172" s="79"/>
      <c r="AC172" s="79"/>
      <c r="AD172" s="79"/>
      <c r="AE172" s="79"/>
      <c r="AF172" s="79"/>
      <c r="AG172" s="79"/>
      <c r="AH172" s="79"/>
      <c r="AI172" s="79"/>
      <c r="AJ172" s="79"/>
      <c r="AK172" s="79"/>
      <c r="AL172" s="79"/>
      <c r="AM172" s="79"/>
      <c r="AN172" s="79"/>
      <c r="AO172" s="79"/>
      <c r="AP172" s="79"/>
      <c r="AQ172" s="79"/>
      <c r="AR172" s="79"/>
      <c r="AS172" s="79"/>
      <c r="AT172" s="79"/>
      <c r="AU172" s="79"/>
      <c r="AV172" s="79"/>
      <c r="AW172" s="79"/>
      <c r="AX172" s="79"/>
      <c r="AY172" s="79"/>
      <c r="AZ172" s="79"/>
      <c r="BA172" s="79"/>
      <c r="BB172" s="79"/>
      <c r="BC172" s="79"/>
      <c r="BD172" s="79"/>
      <c r="BE172" s="79"/>
      <c r="BF172" s="79"/>
      <c r="BG172" s="79"/>
      <c r="BH172" s="79"/>
    </row>
    <row r="173" spans="1:60" x14ac:dyDescent="0.25">
      <c r="A173" s="79"/>
      <c r="B173" s="79"/>
      <c r="C173" s="79"/>
      <c r="D173" s="79"/>
      <c r="E173" s="79"/>
      <c r="F173" s="79"/>
      <c r="G173" s="79"/>
      <c r="H173" s="79"/>
      <c r="I173" s="79"/>
      <c r="J173" s="79"/>
      <c r="K173" s="79"/>
      <c r="L173" s="79"/>
      <c r="M173" s="79"/>
      <c r="N173" s="79"/>
      <c r="O173" s="79"/>
      <c r="P173" s="79"/>
      <c r="Q173" s="79"/>
      <c r="R173" s="79"/>
      <c r="S173" s="79"/>
      <c r="T173" s="79"/>
      <c r="U173" s="79"/>
      <c r="V173" s="79"/>
      <c r="W173" s="79"/>
      <c r="X173" s="79"/>
      <c r="Y173" s="79"/>
      <c r="Z173" s="79"/>
      <c r="AA173" s="79"/>
      <c r="AB173" s="79"/>
      <c r="AC173" s="79"/>
      <c r="AD173" s="79"/>
      <c r="AE173" s="79"/>
      <c r="AF173" s="79"/>
      <c r="AG173" s="79"/>
      <c r="AH173" s="79"/>
      <c r="AI173" s="79"/>
      <c r="AJ173" s="79"/>
      <c r="AK173" s="79"/>
      <c r="AL173" s="79"/>
      <c r="AM173" s="79"/>
      <c r="AN173" s="79"/>
      <c r="AO173" s="79"/>
      <c r="AP173" s="79"/>
      <c r="AQ173" s="79"/>
      <c r="AR173" s="79"/>
      <c r="AS173" s="79"/>
      <c r="AT173" s="79"/>
      <c r="AU173" s="79"/>
      <c r="AV173" s="79"/>
      <c r="AW173" s="79"/>
      <c r="AX173" s="79"/>
      <c r="AY173" s="79"/>
      <c r="AZ173" s="79"/>
      <c r="BA173" s="79"/>
      <c r="BB173" s="79"/>
      <c r="BC173" s="79"/>
      <c r="BD173" s="79"/>
      <c r="BE173" s="79"/>
      <c r="BF173" s="79"/>
      <c r="BG173" s="79"/>
      <c r="BH173" s="79"/>
    </row>
    <row r="174" spans="1:60" x14ac:dyDescent="0.25">
      <c r="A174" s="79"/>
      <c r="B174" s="79"/>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79"/>
      <c r="AA174" s="79"/>
      <c r="AB174" s="79"/>
      <c r="AC174" s="79"/>
      <c r="AD174" s="79"/>
      <c r="AE174" s="79"/>
      <c r="AF174" s="79"/>
      <c r="AG174" s="79"/>
      <c r="AH174" s="79"/>
      <c r="AI174" s="79"/>
      <c r="AJ174" s="79"/>
      <c r="AK174" s="79"/>
      <c r="AL174" s="79"/>
      <c r="AM174" s="79"/>
      <c r="AN174" s="79"/>
      <c r="AO174" s="79"/>
      <c r="AP174" s="79"/>
      <c r="AQ174" s="79"/>
      <c r="AR174" s="79"/>
      <c r="AS174" s="79"/>
      <c r="AT174" s="79"/>
      <c r="AU174" s="79"/>
      <c r="AV174" s="79"/>
      <c r="AW174" s="79"/>
      <c r="AX174" s="79"/>
      <c r="AY174" s="79"/>
      <c r="AZ174" s="79"/>
      <c r="BA174" s="79"/>
      <c r="BB174" s="79"/>
      <c r="BC174" s="79"/>
      <c r="BD174" s="79"/>
      <c r="BE174" s="79"/>
      <c r="BF174" s="79"/>
      <c r="BG174" s="79"/>
      <c r="BH174" s="79"/>
    </row>
    <row r="175" spans="1:60" x14ac:dyDescent="0.25">
      <c r="A175" s="79"/>
      <c r="B175" s="79"/>
      <c r="C175" s="79"/>
      <c r="D175" s="79"/>
      <c r="E175" s="79"/>
      <c r="F175" s="79"/>
      <c r="G175" s="79"/>
      <c r="H175" s="79"/>
      <c r="I175" s="79"/>
      <c r="J175" s="79"/>
      <c r="K175" s="79"/>
      <c r="L175" s="79"/>
      <c r="M175" s="79"/>
      <c r="N175" s="79"/>
      <c r="O175" s="79"/>
      <c r="P175" s="79"/>
      <c r="Q175" s="79"/>
      <c r="R175" s="79"/>
      <c r="S175" s="79"/>
      <c r="T175" s="79"/>
      <c r="U175" s="79"/>
      <c r="V175" s="79"/>
      <c r="W175" s="79"/>
      <c r="X175" s="79"/>
      <c r="Y175" s="79"/>
      <c r="Z175" s="79"/>
      <c r="AA175" s="79"/>
      <c r="AB175" s="79"/>
      <c r="AC175" s="79"/>
      <c r="AD175" s="79"/>
      <c r="AE175" s="79"/>
      <c r="AF175" s="79"/>
      <c r="AG175" s="79"/>
      <c r="AH175" s="79"/>
      <c r="AI175" s="79"/>
      <c r="AJ175" s="79"/>
      <c r="AK175" s="79"/>
      <c r="AL175" s="79"/>
      <c r="AM175" s="79"/>
      <c r="AN175" s="79"/>
      <c r="AO175" s="79"/>
      <c r="AP175" s="79"/>
      <c r="AQ175" s="79"/>
      <c r="AR175" s="79"/>
      <c r="AS175" s="79"/>
      <c r="AT175" s="79"/>
      <c r="AU175" s="79"/>
      <c r="AV175" s="79"/>
      <c r="AW175" s="79"/>
      <c r="AX175" s="79"/>
      <c r="AY175" s="79"/>
      <c r="AZ175" s="79"/>
      <c r="BA175" s="79"/>
      <c r="BB175" s="79"/>
      <c r="BC175" s="79"/>
      <c r="BD175" s="79"/>
      <c r="BE175" s="79"/>
      <c r="BF175" s="79"/>
      <c r="BG175" s="79"/>
      <c r="BH175" s="79"/>
    </row>
    <row r="176" spans="1:60" x14ac:dyDescent="0.25">
      <c r="A176" s="79"/>
      <c r="B176" s="79"/>
      <c r="C176" s="79"/>
      <c r="D176" s="79"/>
      <c r="E176" s="79"/>
      <c r="F176" s="79"/>
      <c r="G176" s="79"/>
      <c r="H176" s="79"/>
      <c r="I176" s="79"/>
      <c r="J176" s="79"/>
      <c r="K176" s="79"/>
      <c r="L176" s="79"/>
      <c r="M176" s="79"/>
      <c r="N176" s="79"/>
      <c r="O176" s="79"/>
      <c r="P176" s="79"/>
      <c r="Q176" s="79"/>
      <c r="R176" s="79"/>
      <c r="S176" s="79"/>
      <c r="T176" s="79"/>
      <c r="U176" s="79"/>
      <c r="V176" s="79"/>
      <c r="W176" s="79"/>
      <c r="X176" s="79"/>
      <c r="Y176" s="79"/>
      <c r="Z176" s="79"/>
      <c r="AA176" s="79"/>
      <c r="AB176" s="79"/>
      <c r="AC176" s="79"/>
      <c r="AD176" s="79"/>
      <c r="AE176" s="79"/>
      <c r="AF176" s="79"/>
      <c r="AG176" s="79"/>
      <c r="AH176" s="79"/>
      <c r="AI176" s="79"/>
      <c r="AJ176" s="79"/>
      <c r="AK176" s="79"/>
      <c r="AL176" s="79"/>
      <c r="AM176" s="79"/>
      <c r="AN176" s="79"/>
      <c r="AO176" s="79"/>
      <c r="AP176" s="79"/>
      <c r="AQ176" s="79"/>
      <c r="AR176" s="79"/>
      <c r="AS176" s="79"/>
      <c r="AT176" s="79"/>
      <c r="AU176" s="79"/>
      <c r="AV176" s="79"/>
      <c r="AW176" s="79"/>
      <c r="AX176" s="79"/>
      <c r="AY176" s="79"/>
      <c r="AZ176" s="79"/>
      <c r="BA176" s="79"/>
      <c r="BB176" s="79"/>
      <c r="BC176" s="79"/>
      <c r="BD176" s="79"/>
      <c r="BE176" s="79"/>
      <c r="BF176" s="79"/>
      <c r="BG176" s="79"/>
      <c r="BH176" s="79"/>
    </row>
    <row r="177" spans="1:60" x14ac:dyDescent="0.25">
      <c r="A177" s="79"/>
      <c r="B177" s="79"/>
      <c r="C177" s="79"/>
      <c r="D177" s="79"/>
      <c r="E177" s="79"/>
      <c r="F177" s="79"/>
      <c r="G177" s="79"/>
      <c r="H177" s="79"/>
      <c r="I177" s="79"/>
      <c r="J177" s="79"/>
      <c r="K177" s="79"/>
      <c r="L177" s="79"/>
      <c r="M177" s="79"/>
      <c r="N177" s="79"/>
      <c r="O177" s="79"/>
      <c r="P177" s="79"/>
      <c r="Q177" s="79"/>
      <c r="R177" s="79"/>
      <c r="S177" s="79"/>
      <c r="T177" s="79"/>
      <c r="U177" s="79"/>
      <c r="V177" s="79"/>
      <c r="W177" s="79"/>
      <c r="X177" s="79"/>
      <c r="Y177" s="79"/>
      <c r="Z177" s="79"/>
      <c r="AA177" s="79"/>
      <c r="AB177" s="79"/>
      <c r="AC177" s="79"/>
      <c r="AD177" s="79"/>
      <c r="AE177" s="79"/>
      <c r="AF177" s="79"/>
      <c r="AG177" s="79"/>
      <c r="AH177" s="79"/>
      <c r="AI177" s="79"/>
      <c r="AJ177" s="79"/>
      <c r="AK177" s="79"/>
      <c r="AL177" s="79"/>
      <c r="AM177" s="79"/>
      <c r="AN177" s="79"/>
      <c r="AO177" s="79"/>
      <c r="AP177" s="79"/>
      <c r="AQ177" s="79"/>
      <c r="AR177" s="79"/>
      <c r="AS177" s="79"/>
      <c r="AT177" s="79"/>
      <c r="AU177" s="79"/>
      <c r="AV177" s="79"/>
      <c r="AW177" s="79"/>
      <c r="AX177" s="79"/>
      <c r="AY177" s="79"/>
      <c r="AZ177" s="79"/>
      <c r="BA177" s="79"/>
      <c r="BB177" s="79"/>
      <c r="BC177" s="79"/>
      <c r="BD177" s="79"/>
      <c r="BE177" s="79"/>
      <c r="BF177" s="79"/>
      <c r="BG177" s="79"/>
      <c r="BH177" s="79"/>
    </row>
    <row r="178" spans="1:60" x14ac:dyDescent="0.25">
      <c r="A178" s="79"/>
      <c r="B178" s="79"/>
      <c r="C178" s="79"/>
      <c r="D178" s="79"/>
      <c r="E178" s="79"/>
      <c r="F178" s="79"/>
      <c r="G178" s="79"/>
      <c r="H178" s="79"/>
      <c r="I178" s="79"/>
      <c r="J178" s="79"/>
      <c r="K178" s="79"/>
      <c r="L178" s="79"/>
      <c r="M178" s="79"/>
      <c r="N178" s="79"/>
      <c r="O178" s="79"/>
      <c r="P178" s="79"/>
      <c r="Q178" s="79"/>
      <c r="R178" s="79"/>
      <c r="S178" s="79"/>
      <c r="T178" s="79"/>
      <c r="U178" s="79"/>
      <c r="V178" s="79"/>
      <c r="W178" s="79"/>
      <c r="X178" s="79"/>
      <c r="Y178" s="79"/>
      <c r="Z178" s="79"/>
      <c r="AA178" s="79"/>
      <c r="AB178" s="79"/>
      <c r="AC178" s="79"/>
      <c r="AD178" s="79"/>
      <c r="AE178" s="79"/>
      <c r="AF178" s="79"/>
      <c r="AG178" s="79"/>
      <c r="AH178" s="79"/>
      <c r="AI178" s="79"/>
      <c r="AJ178" s="79"/>
      <c r="AK178" s="79"/>
      <c r="AL178" s="79"/>
      <c r="AM178" s="79"/>
      <c r="AN178" s="79"/>
      <c r="AO178" s="79"/>
      <c r="AP178" s="79"/>
      <c r="AQ178" s="79"/>
      <c r="AR178" s="79"/>
      <c r="AS178" s="79"/>
      <c r="AT178" s="79"/>
      <c r="AU178" s="79"/>
      <c r="AV178" s="79"/>
      <c r="AW178" s="79"/>
      <c r="AX178" s="79"/>
      <c r="AY178" s="79"/>
      <c r="AZ178" s="79"/>
      <c r="BA178" s="79"/>
      <c r="BB178" s="79"/>
      <c r="BC178" s="79"/>
      <c r="BD178" s="79"/>
      <c r="BE178" s="79"/>
      <c r="BF178" s="79"/>
      <c r="BG178" s="79"/>
      <c r="BH178" s="79"/>
    </row>
    <row r="179" spans="1:60" x14ac:dyDescent="0.25">
      <c r="A179" s="79"/>
      <c r="B179" s="79"/>
      <c r="C179" s="79"/>
      <c r="D179" s="79"/>
      <c r="E179" s="79"/>
      <c r="F179" s="79"/>
      <c r="G179" s="79"/>
      <c r="H179" s="79"/>
      <c r="I179" s="79"/>
      <c r="J179" s="79"/>
      <c r="K179" s="79"/>
      <c r="L179" s="79"/>
      <c r="M179" s="79"/>
      <c r="N179" s="79"/>
      <c r="O179" s="79"/>
      <c r="P179" s="79"/>
      <c r="Q179" s="79"/>
      <c r="R179" s="79"/>
      <c r="S179" s="79"/>
      <c r="T179" s="79"/>
      <c r="U179" s="79"/>
      <c r="V179" s="79"/>
      <c r="W179" s="79"/>
      <c r="X179" s="79"/>
      <c r="Y179" s="79"/>
      <c r="Z179" s="79"/>
      <c r="AA179" s="79"/>
      <c r="AB179" s="79"/>
      <c r="AC179" s="79"/>
      <c r="AD179" s="79"/>
      <c r="AE179" s="79"/>
      <c r="AF179" s="79"/>
      <c r="AG179" s="79"/>
      <c r="AH179" s="79"/>
      <c r="AI179" s="79"/>
      <c r="AJ179" s="79"/>
      <c r="AK179" s="79"/>
      <c r="AL179" s="79"/>
      <c r="AM179" s="79"/>
      <c r="AN179" s="79"/>
      <c r="AO179" s="79"/>
      <c r="AP179" s="79"/>
      <c r="AQ179" s="79"/>
      <c r="AR179" s="79"/>
      <c r="AS179" s="79"/>
      <c r="AT179" s="79"/>
      <c r="AU179" s="79"/>
      <c r="AV179" s="79"/>
      <c r="AW179" s="79"/>
      <c r="AX179" s="79"/>
      <c r="AY179" s="79"/>
      <c r="AZ179" s="79"/>
      <c r="BA179" s="79"/>
      <c r="BB179" s="79"/>
      <c r="BC179" s="79"/>
      <c r="BD179" s="79"/>
      <c r="BE179" s="79"/>
      <c r="BF179" s="79"/>
      <c r="BG179" s="79"/>
      <c r="BH179" s="79"/>
    </row>
    <row r="180" spans="1:60" x14ac:dyDescent="0.25">
      <c r="A180" s="79"/>
      <c r="B180" s="79"/>
      <c r="C180" s="79"/>
      <c r="D180" s="79"/>
      <c r="E180" s="79"/>
      <c r="F180" s="79"/>
      <c r="G180" s="79"/>
      <c r="H180" s="79"/>
      <c r="I180" s="79"/>
      <c r="J180" s="79"/>
      <c r="K180" s="79"/>
      <c r="L180" s="79"/>
      <c r="M180" s="79"/>
      <c r="N180" s="79"/>
      <c r="O180" s="79"/>
      <c r="P180" s="79"/>
      <c r="Q180" s="79"/>
      <c r="R180" s="79"/>
      <c r="S180" s="79"/>
      <c r="T180" s="79"/>
      <c r="U180" s="79"/>
      <c r="V180" s="79"/>
      <c r="W180" s="79"/>
      <c r="X180" s="79"/>
      <c r="Y180" s="79"/>
      <c r="Z180" s="79"/>
      <c r="AA180" s="79"/>
      <c r="AB180" s="79"/>
      <c r="AC180" s="79"/>
      <c r="AD180" s="79"/>
      <c r="AE180" s="79"/>
      <c r="AF180" s="79"/>
      <c r="AG180" s="79"/>
      <c r="AH180" s="79"/>
      <c r="AI180" s="79"/>
      <c r="AJ180" s="79"/>
      <c r="AK180" s="79"/>
      <c r="AL180" s="79"/>
      <c r="AM180" s="79"/>
      <c r="AN180" s="79"/>
      <c r="AO180" s="79"/>
      <c r="AP180" s="79"/>
      <c r="AQ180" s="79"/>
      <c r="AR180" s="79"/>
      <c r="AS180" s="79"/>
      <c r="AT180" s="79"/>
      <c r="AU180" s="79"/>
      <c r="AV180" s="79"/>
      <c r="AW180" s="79"/>
      <c r="AX180" s="79"/>
      <c r="AY180" s="79"/>
      <c r="AZ180" s="79"/>
      <c r="BA180" s="79"/>
      <c r="BB180" s="79"/>
      <c r="BC180" s="79"/>
      <c r="BD180" s="79"/>
      <c r="BE180" s="79"/>
      <c r="BF180" s="79"/>
      <c r="BG180" s="79"/>
      <c r="BH180" s="79"/>
    </row>
    <row r="181" spans="1:60" x14ac:dyDescent="0.25">
      <c r="A181" s="79"/>
      <c r="B181" s="79"/>
      <c r="C181" s="79"/>
      <c r="D181" s="79"/>
      <c r="E181" s="79"/>
      <c r="F181" s="79"/>
      <c r="G181" s="79"/>
      <c r="H181" s="79"/>
      <c r="I181" s="79"/>
      <c r="J181" s="79"/>
      <c r="K181" s="79"/>
      <c r="L181" s="79"/>
      <c r="M181" s="79"/>
      <c r="N181" s="79"/>
      <c r="O181" s="79"/>
      <c r="P181" s="79"/>
      <c r="Q181" s="79"/>
      <c r="R181" s="79"/>
      <c r="S181" s="79"/>
      <c r="T181" s="79"/>
      <c r="U181" s="79"/>
      <c r="V181" s="79"/>
      <c r="W181" s="79"/>
      <c r="X181" s="79"/>
      <c r="Y181" s="79"/>
      <c r="Z181" s="79"/>
      <c r="AA181" s="79"/>
      <c r="AB181" s="79"/>
      <c r="AC181" s="79"/>
      <c r="AD181" s="79"/>
      <c r="AE181" s="79"/>
      <c r="AF181" s="79"/>
      <c r="AG181" s="79"/>
      <c r="AH181" s="79"/>
      <c r="AI181" s="79"/>
      <c r="AJ181" s="79"/>
      <c r="AK181" s="79"/>
      <c r="AL181" s="79"/>
      <c r="AM181" s="79"/>
      <c r="AN181" s="79"/>
      <c r="AO181" s="79"/>
      <c r="AP181" s="79"/>
      <c r="AQ181" s="79"/>
      <c r="AR181" s="79"/>
      <c r="AS181" s="79"/>
      <c r="AT181" s="79"/>
      <c r="AU181" s="79"/>
      <c r="AV181" s="79"/>
      <c r="AW181" s="79"/>
      <c r="AX181" s="79"/>
      <c r="AY181" s="79"/>
      <c r="AZ181" s="79"/>
      <c r="BA181" s="79"/>
      <c r="BB181" s="79"/>
      <c r="BC181" s="79"/>
      <c r="BD181" s="79"/>
      <c r="BE181" s="79"/>
      <c r="BF181" s="79"/>
      <c r="BG181" s="79"/>
      <c r="BH181" s="79"/>
    </row>
    <row r="182" spans="1:60" x14ac:dyDescent="0.25">
      <c r="A182" s="79"/>
      <c r="B182" s="79"/>
      <c r="C182" s="79"/>
      <c r="D182" s="79"/>
      <c r="E182" s="79"/>
      <c r="F182" s="79"/>
      <c r="G182" s="79"/>
      <c r="H182" s="79"/>
      <c r="I182" s="79"/>
      <c r="J182" s="79"/>
      <c r="K182" s="79"/>
      <c r="L182" s="79"/>
      <c r="M182" s="79"/>
      <c r="N182" s="79"/>
      <c r="O182" s="79"/>
      <c r="P182" s="79"/>
      <c r="Q182" s="79"/>
      <c r="R182" s="79"/>
      <c r="S182" s="79"/>
      <c r="T182" s="79"/>
      <c r="U182" s="79"/>
      <c r="V182" s="79"/>
      <c r="W182" s="79"/>
      <c r="X182" s="79"/>
      <c r="Y182" s="79"/>
      <c r="Z182" s="79"/>
      <c r="AA182" s="79"/>
      <c r="AB182" s="79"/>
      <c r="AC182" s="79"/>
      <c r="AD182" s="79"/>
      <c r="AE182" s="79"/>
      <c r="AF182" s="79"/>
      <c r="AG182" s="79"/>
      <c r="AH182" s="79"/>
      <c r="AI182" s="79"/>
      <c r="AJ182" s="79"/>
      <c r="AK182" s="79"/>
      <c r="AL182" s="79"/>
      <c r="AM182" s="79"/>
      <c r="AN182" s="79"/>
      <c r="AO182" s="79"/>
      <c r="AP182" s="79"/>
      <c r="AQ182" s="79"/>
      <c r="AR182" s="79"/>
      <c r="AS182" s="79"/>
      <c r="AT182" s="79"/>
      <c r="AU182" s="79"/>
      <c r="AV182" s="79"/>
      <c r="AW182" s="79"/>
      <c r="AX182" s="79"/>
      <c r="AY182" s="79"/>
      <c r="AZ182" s="79"/>
      <c r="BA182" s="79"/>
      <c r="BB182" s="79"/>
      <c r="BC182" s="79"/>
      <c r="BD182" s="79"/>
      <c r="BE182" s="79"/>
      <c r="BF182" s="79"/>
      <c r="BG182" s="79"/>
      <c r="BH182" s="79"/>
    </row>
    <row r="183" spans="1:60" x14ac:dyDescent="0.25">
      <c r="A183" s="79"/>
      <c r="B183" s="79"/>
      <c r="C183" s="79"/>
      <c r="D183" s="79"/>
      <c r="E183" s="79"/>
      <c r="F183" s="79"/>
      <c r="G183" s="79"/>
      <c r="H183" s="79"/>
      <c r="I183" s="79"/>
      <c r="J183" s="79"/>
      <c r="K183" s="79"/>
      <c r="L183" s="79"/>
      <c r="M183" s="79"/>
      <c r="N183" s="79"/>
      <c r="O183" s="79"/>
      <c r="P183" s="79"/>
      <c r="Q183" s="79"/>
      <c r="R183" s="79"/>
      <c r="S183" s="79"/>
      <c r="T183" s="79"/>
      <c r="U183" s="79"/>
      <c r="V183" s="79"/>
      <c r="W183" s="79"/>
      <c r="X183" s="79"/>
      <c r="Y183" s="79"/>
      <c r="Z183" s="79"/>
      <c r="AA183" s="79"/>
      <c r="AB183" s="79"/>
      <c r="AC183" s="79"/>
      <c r="AD183" s="79"/>
      <c r="AE183" s="79"/>
      <c r="AF183" s="79"/>
      <c r="AG183" s="79"/>
      <c r="AH183" s="79"/>
      <c r="AI183" s="79"/>
      <c r="AJ183" s="79"/>
      <c r="AK183" s="79"/>
      <c r="AL183" s="79"/>
      <c r="AM183" s="79"/>
      <c r="AN183" s="79"/>
      <c r="AO183" s="79"/>
      <c r="AP183" s="79"/>
      <c r="AQ183" s="79"/>
      <c r="AR183" s="79"/>
      <c r="AS183" s="79"/>
      <c r="AT183" s="79"/>
      <c r="AU183" s="79"/>
      <c r="AV183" s="79"/>
      <c r="AW183" s="79"/>
      <c r="AX183" s="79"/>
      <c r="AY183" s="79"/>
      <c r="AZ183" s="79"/>
      <c r="BA183" s="79"/>
      <c r="BB183" s="79"/>
      <c r="BC183" s="79"/>
      <c r="BD183" s="79"/>
      <c r="BE183" s="79"/>
      <c r="BF183" s="79"/>
      <c r="BG183" s="79"/>
      <c r="BH183" s="79"/>
    </row>
    <row r="184" spans="1:60" x14ac:dyDescent="0.25">
      <c r="A184" s="79"/>
      <c r="B184" s="79"/>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79"/>
      <c r="AA184" s="79"/>
      <c r="AB184" s="79"/>
      <c r="AC184" s="79"/>
      <c r="AD184" s="79"/>
      <c r="AE184" s="79"/>
      <c r="AF184" s="79"/>
      <c r="AG184" s="79"/>
      <c r="AH184" s="79"/>
      <c r="AI184" s="79"/>
      <c r="AJ184" s="79"/>
      <c r="AK184" s="79"/>
      <c r="AL184" s="79"/>
      <c r="AM184" s="79"/>
      <c r="AN184" s="79"/>
      <c r="AO184" s="79"/>
      <c r="AP184" s="79"/>
      <c r="AQ184" s="79"/>
      <c r="AR184" s="79"/>
      <c r="AS184" s="79"/>
      <c r="AT184" s="79"/>
      <c r="AU184" s="79"/>
      <c r="AV184" s="79"/>
      <c r="AW184" s="79"/>
      <c r="AX184" s="79"/>
      <c r="AY184" s="79"/>
      <c r="AZ184" s="79"/>
      <c r="BA184" s="79"/>
      <c r="BB184" s="79"/>
      <c r="BC184" s="79"/>
      <c r="BD184" s="79"/>
      <c r="BE184" s="79"/>
      <c r="BF184" s="79"/>
      <c r="BG184" s="79"/>
      <c r="BH184" s="79"/>
    </row>
    <row r="185" spans="1:60" x14ac:dyDescent="0.25">
      <c r="A185" s="79"/>
      <c r="B185" s="79"/>
      <c r="C185" s="79"/>
      <c r="D185" s="79"/>
      <c r="E185" s="79"/>
      <c r="F185" s="79"/>
      <c r="G185" s="79"/>
      <c r="H185" s="79"/>
      <c r="I185" s="79"/>
      <c r="J185" s="79"/>
      <c r="K185" s="79"/>
      <c r="L185" s="79"/>
      <c r="M185" s="79"/>
      <c r="N185" s="79"/>
      <c r="O185" s="79"/>
      <c r="P185" s="79"/>
      <c r="Q185" s="79"/>
      <c r="R185" s="79"/>
      <c r="S185" s="79"/>
      <c r="T185" s="79"/>
      <c r="U185" s="79"/>
      <c r="V185" s="79"/>
      <c r="W185" s="79"/>
      <c r="X185" s="79"/>
      <c r="Y185" s="79"/>
      <c r="Z185" s="79"/>
      <c r="AA185" s="79"/>
      <c r="AB185" s="79"/>
      <c r="AC185" s="79"/>
      <c r="AD185" s="79"/>
      <c r="AE185" s="79"/>
      <c r="AF185" s="79"/>
      <c r="AG185" s="79"/>
      <c r="AH185" s="79"/>
      <c r="AI185" s="79"/>
      <c r="AJ185" s="79"/>
      <c r="AK185" s="79"/>
      <c r="AL185" s="79"/>
      <c r="AM185" s="79"/>
      <c r="AN185" s="79"/>
      <c r="AO185" s="79"/>
      <c r="AP185" s="79"/>
      <c r="AQ185" s="79"/>
      <c r="AR185" s="79"/>
      <c r="AS185" s="79"/>
      <c r="AT185" s="79"/>
      <c r="AU185" s="79"/>
      <c r="AV185" s="79"/>
      <c r="AW185" s="79"/>
      <c r="AX185" s="79"/>
      <c r="AY185" s="79"/>
      <c r="AZ185" s="79"/>
      <c r="BA185" s="79"/>
      <c r="BB185" s="79"/>
      <c r="BC185" s="79"/>
      <c r="BD185" s="79"/>
      <c r="BE185" s="79"/>
      <c r="BF185" s="79"/>
      <c r="BG185" s="79"/>
      <c r="BH185" s="79"/>
    </row>
    <row r="186" spans="1:60" x14ac:dyDescent="0.25">
      <c r="A186" s="79"/>
      <c r="B186" s="79"/>
      <c r="C186" s="79"/>
      <c r="D186" s="79"/>
      <c r="E186" s="79"/>
      <c r="F186" s="79"/>
      <c r="G186" s="79"/>
      <c r="H186" s="79"/>
      <c r="I186" s="79"/>
      <c r="J186" s="79"/>
      <c r="K186" s="79"/>
      <c r="L186" s="79"/>
      <c r="M186" s="79"/>
      <c r="N186" s="79"/>
      <c r="O186" s="79"/>
      <c r="P186" s="79"/>
      <c r="Q186" s="79"/>
      <c r="R186" s="79"/>
      <c r="S186" s="79"/>
      <c r="T186" s="79"/>
      <c r="U186" s="79"/>
      <c r="V186" s="79"/>
      <c r="W186" s="79"/>
      <c r="X186" s="79"/>
      <c r="Y186" s="79"/>
      <c r="Z186" s="79"/>
      <c r="AA186" s="79"/>
      <c r="AB186" s="79"/>
      <c r="AC186" s="79"/>
      <c r="AD186" s="79"/>
      <c r="AE186" s="79"/>
      <c r="AF186" s="79"/>
      <c r="AG186" s="79"/>
      <c r="AH186" s="79"/>
      <c r="AI186" s="79"/>
      <c r="AJ186" s="79"/>
      <c r="AK186" s="79"/>
      <c r="AL186" s="79"/>
      <c r="AM186" s="79"/>
      <c r="AN186" s="79"/>
      <c r="AO186" s="79"/>
      <c r="AP186" s="79"/>
      <c r="AQ186" s="79"/>
      <c r="AR186" s="79"/>
      <c r="AS186" s="79"/>
      <c r="AT186" s="79"/>
      <c r="AU186" s="79"/>
      <c r="AV186" s="79"/>
      <c r="AW186" s="79"/>
      <c r="AX186" s="79"/>
      <c r="AY186" s="79"/>
      <c r="AZ186" s="79"/>
      <c r="BA186" s="79"/>
      <c r="BB186" s="79"/>
      <c r="BC186" s="79"/>
      <c r="BD186" s="79"/>
      <c r="BE186" s="79"/>
      <c r="BF186" s="79"/>
      <c r="BG186" s="79"/>
      <c r="BH186" s="79"/>
    </row>
    <row r="187" spans="1:60" x14ac:dyDescent="0.25">
      <c r="A187" s="79"/>
      <c r="B187" s="79"/>
      <c r="C187" s="79"/>
      <c r="D187" s="79"/>
      <c r="E187" s="79"/>
      <c r="F187" s="79"/>
      <c r="G187" s="79"/>
      <c r="H187" s="79"/>
      <c r="I187" s="79"/>
      <c r="J187" s="79"/>
      <c r="K187" s="79"/>
      <c r="L187" s="79"/>
      <c r="M187" s="79"/>
      <c r="N187" s="79"/>
      <c r="O187" s="79"/>
      <c r="P187" s="79"/>
      <c r="Q187" s="79"/>
      <c r="R187" s="79"/>
      <c r="S187" s="79"/>
      <c r="T187" s="79"/>
      <c r="U187" s="79"/>
      <c r="V187" s="79"/>
      <c r="W187" s="79"/>
      <c r="X187" s="79"/>
      <c r="Y187" s="79"/>
      <c r="Z187" s="79"/>
      <c r="AA187" s="79"/>
      <c r="AB187" s="79"/>
      <c r="AC187" s="79"/>
      <c r="AD187" s="79"/>
      <c r="AE187" s="79"/>
      <c r="AF187" s="79"/>
      <c r="AG187" s="79"/>
      <c r="AH187" s="79"/>
      <c r="AI187" s="79"/>
      <c r="AJ187" s="79"/>
      <c r="AK187" s="79"/>
      <c r="AL187" s="79"/>
      <c r="AM187" s="79"/>
      <c r="AN187" s="79"/>
      <c r="AO187" s="79"/>
      <c r="AP187" s="79"/>
      <c r="AQ187" s="79"/>
      <c r="AR187" s="79"/>
      <c r="AS187" s="79"/>
      <c r="AT187" s="79"/>
      <c r="AU187" s="79"/>
      <c r="AV187" s="79"/>
      <c r="AW187" s="79"/>
      <c r="AX187" s="79"/>
      <c r="AY187" s="79"/>
      <c r="AZ187" s="79"/>
      <c r="BA187" s="79"/>
      <c r="BB187" s="79"/>
      <c r="BC187" s="79"/>
      <c r="BD187" s="79"/>
      <c r="BE187" s="79"/>
      <c r="BF187" s="79"/>
      <c r="BG187" s="79"/>
      <c r="BH187" s="79"/>
    </row>
    <row r="188" spans="1:60" x14ac:dyDescent="0.25">
      <c r="A188" s="79"/>
      <c r="B188" s="79"/>
      <c r="C188" s="79"/>
      <c r="D188" s="79"/>
      <c r="E188" s="79"/>
      <c r="F188" s="79"/>
      <c r="G188" s="79"/>
      <c r="H188" s="79"/>
      <c r="I188" s="79"/>
      <c r="J188" s="79"/>
      <c r="K188" s="79"/>
      <c r="L188" s="79"/>
      <c r="M188" s="79"/>
      <c r="N188" s="79"/>
      <c r="O188" s="79"/>
      <c r="P188" s="79"/>
      <c r="Q188" s="79"/>
      <c r="R188" s="79"/>
      <c r="S188" s="79"/>
      <c r="T188" s="79"/>
      <c r="U188" s="79"/>
      <c r="V188" s="79"/>
      <c r="W188" s="79"/>
      <c r="X188" s="79"/>
      <c r="Y188" s="79"/>
      <c r="Z188" s="79"/>
      <c r="AA188" s="79"/>
      <c r="AB188" s="79"/>
      <c r="AC188" s="79"/>
      <c r="AD188" s="79"/>
      <c r="AE188" s="79"/>
      <c r="AF188" s="79"/>
      <c r="AG188" s="79"/>
      <c r="AH188" s="79"/>
      <c r="AI188" s="79"/>
      <c r="AJ188" s="79"/>
      <c r="AK188" s="79"/>
      <c r="AL188" s="79"/>
      <c r="AM188" s="79"/>
      <c r="AN188" s="79"/>
      <c r="AO188" s="79"/>
      <c r="AP188" s="79"/>
      <c r="AQ188" s="79"/>
      <c r="AR188" s="79"/>
      <c r="AS188" s="79"/>
      <c r="AT188" s="79"/>
      <c r="AU188" s="79"/>
      <c r="AV188" s="79"/>
      <c r="AW188" s="79"/>
      <c r="AX188" s="79"/>
      <c r="AY188" s="79"/>
      <c r="AZ188" s="79"/>
      <c r="BA188" s="79"/>
      <c r="BB188" s="79"/>
      <c r="BC188" s="79"/>
      <c r="BD188" s="79"/>
      <c r="BE188" s="79"/>
      <c r="BF188" s="79"/>
      <c r="BG188" s="79"/>
      <c r="BH188" s="79"/>
    </row>
    <row r="189" spans="1:60" x14ac:dyDescent="0.25">
      <c r="A189" s="79"/>
      <c r="B189" s="79"/>
      <c r="C189" s="79"/>
      <c r="D189" s="79"/>
      <c r="E189" s="79"/>
      <c r="F189" s="79"/>
      <c r="G189" s="79"/>
      <c r="H189" s="79"/>
      <c r="I189" s="79"/>
      <c r="J189" s="79"/>
      <c r="K189" s="79"/>
      <c r="L189" s="79"/>
      <c r="M189" s="79"/>
      <c r="N189" s="79"/>
      <c r="O189" s="79"/>
      <c r="P189" s="79"/>
      <c r="Q189" s="79"/>
      <c r="R189" s="79"/>
      <c r="S189" s="79"/>
      <c r="T189" s="79"/>
      <c r="U189" s="79"/>
      <c r="V189" s="79"/>
      <c r="W189" s="79"/>
      <c r="X189" s="79"/>
      <c r="Y189" s="79"/>
      <c r="Z189" s="79"/>
      <c r="AA189" s="79"/>
      <c r="AB189" s="79"/>
      <c r="AC189" s="79"/>
      <c r="AD189" s="79"/>
      <c r="AE189" s="79"/>
      <c r="AF189" s="79"/>
      <c r="AG189" s="79"/>
      <c r="AH189" s="79"/>
      <c r="AI189" s="79"/>
      <c r="AJ189" s="79"/>
      <c r="AK189" s="79"/>
      <c r="AL189" s="79"/>
      <c r="AM189" s="79"/>
      <c r="AN189" s="79"/>
      <c r="AO189" s="79"/>
      <c r="AP189" s="79"/>
      <c r="AQ189" s="79"/>
      <c r="AR189" s="79"/>
      <c r="AS189" s="79"/>
      <c r="AT189" s="79"/>
      <c r="AU189" s="79"/>
      <c r="AV189" s="79"/>
      <c r="AW189" s="79"/>
      <c r="AX189" s="79"/>
      <c r="AY189" s="79"/>
      <c r="AZ189" s="79"/>
      <c r="BA189" s="79"/>
      <c r="BB189" s="79"/>
      <c r="BC189" s="79"/>
      <c r="BD189" s="79"/>
      <c r="BE189" s="79"/>
      <c r="BF189" s="79"/>
      <c r="BG189" s="79"/>
      <c r="BH189" s="79"/>
    </row>
    <row r="190" spans="1:60" x14ac:dyDescent="0.25">
      <c r="A190" s="79"/>
      <c r="B190" s="79"/>
      <c r="C190" s="79"/>
      <c r="D190" s="79"/>
      <c r="E190" s="79"/>
      <c r="F190" s="79"/>
      <c r="G190" s="79"/>
      <c r="H190" s="79"/>
      <c r="I190" s="79"/>
      <c r="J190" s="79"/>
      <c r="K190" s="79"/>
      <c r="L190" s="79"/>
      <c r="M190" s="79"/>
      <c r="N190" s="79"/>
      <c r="O190" s="79"/>
      <c r="P190" s="79"/>
      <c r="Q190" s="79"/>
      <c r="R190" s="79"/>
      <c r="S190" s="79"/>
      <c r="T190" s="79"/>
      <c r="U190" s="79"/>
      <c r="V190" s="79"/>
      <c r="W190" s="79"/>
      <c r="X190" s="79"/>
      <c r="Y190" s="79"/>
      <c r="Z190" s="79"/>
      <c r="AA190" s="79"/>
      <c r="AB190" s="79"/>
      <c r="AC190" s="79"/>
      <c r="AD190" s="79"/>
      <c r="AE190" s="79"/>
      <c r="AF190" s="79"/>
      <c r="AG190" s="79"/>
      <c r="AH190" s="79"/>
      <c r="AI190" s="79"/>
      <c r="AJ190" s="79"/>
      <c r="AK190" s="79"/>
      <c r="AL190" s="79"/>
      <c r="AM190" s="79"/>
      <c r="AN190" s="79"/>
      <c r="AO190" s="79"/>
      <c r="AP190" s="79"/>
      <c r="AQ190" s="79"/>
      <c r="AR190" s="79"/>
      <c r="AS190" s="79"/>
      <c r="AT190" s="79"/>
      <c r="AU190" s="79"/>
      <c r="AV190" s="79"/>
      <c r="AW190" s="79"/>
      <c r="AX190" s="79"/>
      <c r="AY190" s="79"/>
      <c r="AZ190" s="79"/>
      <c r="BA190" s="79"/>
      <c r="BB190" s="79"/>
      <c r="BC190" s="79"/>
      <c r="BD190" s="79"/>
      <c r="BE190" s="79"/>
      <c r="BF190" s="79"/>
      <c r="BG190" s="79"/>
      <c r="BH190" s="79"/>
    </row>
    <row r="191" spans="1:60" x14ac:dyDescent="0.25">
      <c r="A191" s="79"/>
      <c r="J191" s="79"/>
      <c r="K191" s="79"/>
      <c r="L191" s="79"/>
      <c r="M191" s="79"/>
      <c r="N191" s="79"/>
      <c r="O191" s="79"/>
      <c r="P191" s="79"/>
      <c r="Q191" s="79"/>
      <c r="R191" s="79"/>
      <c r="S191" s="79"/>
      <c r="T191" s="79"/>
      <c r="U191" s="79"/>
      <c r="V191" s="79"/>
      <c r="W191" s="79"/>
      <c r="X191" s="79"/>
      <c r="Y191" s="79"/>
      <c r="Z191" s="79"/>
      <c r="AA191" s="79"/>
      <c r="AB191" s="79"/>
      <c r="AC191" s="79"/>
      <c r="AD191" s="79"/>
      <c r="AE191" s="79"/>
      <c r="AF191" s="79"/>
      <c r="AG191" s="79"/>
      <c r="AH191" s="79"/>
      <c r="AI191" s="79"/>
      <c r="AJ191" s="79"/>
      <c r="AK191" s="79"/>
      <c r="AL191" s="79"/>
      <c r="AM191" s="79"/>
      <c r="AN191" s="79"/>
      <c r="AO191" s="79"/>
      <c r="AP191" s="79"/>
      <c r="AQ191" s="79"/>
      <c r="AR191" s="79"/>
      <c r="AS191" s="79"/>
      <c r="AT191" s="79"/>
      <c r="AU191" s="79"/>
      <c r="AV191" s="79"/>
      <c r="AW191" s="79"/>
      <c r="AX191" s="79"/>
      <c r="AY191" s="79"/>
      <c r="AZ191" s="79"/>
      <c r="BA191" s="79"/>
      <c r="BB191" s="79"/>
      <c r="BC191" s="79"/>
      <c r="BD191" s="79"/>
      <c r="BE191" s="79"/>
      <c r="BF191" s="79"/>
      <c r="BG191" s="79"/>
      <c r="BH191" s="79"/>
    </row>
    <row r="192" spans="1:60" x14ac:dyDescent="0.25">
      <c r="A192" s="79"/>
      <c r="J192" s="79"/>
      <c r="K192" s="79"/>
      <c r="L192" s="79"/>
      <c r="M192" s="79"/>
      <c r="N192" s="79"/>
      <c r="O192" s="79"/>
      <c r="P192" s="79"/>
      <c r="Q192" s="79"/>
      <c r="R192" s="79"/>
      <c r="S192" s="79"/>
      <c r="T192" s="79"/>
      <c r="U192" s="79"/>
      <c r="V192" s="79"/>
      <c r="W192" s="79"/>
      <c r="X192" s="79"/>
      <c r="Y192" s="79"/>
      <c r="Z192" s="79"/>
      <c r="AA192" s="79"/>
      <c r="AB192" s="79"/>
      <c r="AC192" s="79"/>
      <c r="AD192" s="79"/>
      <c r="AE192" s="79"/>
      <c r="AF192" s="79"/>
      <c r="AG192" s="79"/>
      <c r="AH192" s="79"/>
      <c r="AI192" s="79"/>
      <c r="AJ192" s="79"/>
      <c r="AK192" s="79"/>
      <c r="AL192" s="79"/>
      <c r="AM192" s="79"/>
      <c r="AN192" s="79"/>
      <c r="AO192" s="79"/>
      <c r="AP192" s="79"/>
      <c r="AQ192" s="79"/>
      <c r="AR192" s="79"/>
      <c r="AS192" s="79"/>
      <c r="AT192" s="79"/>
      <c r="AU192" s="79"/>
      <c r="AV192" s="79"/>
      <c r="AW192" s="79"/>
      <c r="AX192" s="79"/>
      <c r="AY192" s="79"/>
      <c r="AZ192" s="79"/>
      <c r="BA192" s="79"/>
      <c r="BB192" s="79"/>
      <c r="BC192" s="79"/>
      <c r="BD192" s="79"/>
      <c r="BE192" s="79"/>
      <c r="BF192" s="79"/>
      <c r="BG192" s="79"/>
      <c r="BH192" s="79"/>
    </row>
    <row r="193" spans="1:60" x14ac:dyDescent="0.25">
      <c r="A193" s="79"/>
      <c r="J193" s="79"/>
      <c r="K193" s="79"/>
      <c r="L193" s="79"/>
      <c r="M193" s="79"/>
      <c r="N193" s="79"/>
      <c r="O193" s="79"/>
      <c r="P193" s="79"/>
      <c r="Q193" s="79"/>
      <c r="R193" s="79"/>
      <c r="S193" s="79"/>
      <c r="T193" s="79"/>
      <c r="U193" s="79"/>
      <c r="V193" s="79"/>
      <c r="W193" s="79"/>
      <c r="X193" s="79"/>
      <c r="Y193" s="79"/>
      <c r="Z193" s="79"/>
      <c r="AA193" s="79"/>
      <c r="AB193" s="79"/>
      <c r="AC193" s="79"/>
      <c r="AD193" s="79"/>
      <c r="AE193" s="79"/>
      <c r="AF193" s="79"/>
      <c r="AG193" s="79"/>
      <c r="AH193" s="79"/>
      <c r="AI193" s="79"/>
      <c r="AJ193" s="79"/>
      <c r="AK193" s="79"/>
      <c r="AL193" s="79"/>
      <c r="AM193" s="79"/>
      <c r="AN193" s="79"/>
      <c r="AO193" s="79"/>
      <c r="AP193" s="79"/>
      <c r="AQ193" s="79"/>
      <c r="AR193" s="79"/>
      <c r="AS193" s="79"/>
      <c r="AT193" s="79"/>
      <c r="AU193" s="79"/>
      <c r="AV193" s="79"/>
      <c r="AW193" s="79"/>
      <c r="AX193" s="79"/>
      <c r="AY193" s="79"/>
      <c r="AZ193" s="79"/>
      <c r="BA193" s="79"/>
      <c r="BB193" s="79"/>
      <c r="BC193" s="79"/>
      <c r="BD193" s="79"/>
      <c r="BE193" s="79"/>
      <c r="BF193" s="79"/>
      <c r="BG193" s="79"/>
      <c r="BH193" s="79"/>
    </row>
    <row r="194" spans="1:60" x14ac:dyDescent="0.25">
      <c r="A194" s="79"/>
      <c r="J194" s="79"/>
      <c r="K194" s="79"/>
      <c r="L194" s="79"/>
      <c r="M194" s="79"/>
      <c r="N194" s="79"/>
      <c r="O194" s="79"/>
      <c r="P194" s="79"/>
      <c r="Q194" s="79"/>
      <c r="R194" s="79"/>
      <c r="S194" s="79"/>
      <c r="T194" s="79"/>
      <c r="U194" s="79"/>
      <c r="V194" s="79"/>
      <c r="W194" s="79"/>
      <c r="X194" s="79"/>
      <c r="Y194" s="79"/>
      <c r="Z194" s="79"/>
      <c r="AA194" s="79"/>
      <c r="AB194" s="79"/>
      <c r="AC194" s="79"/>
      <c r="AD194" s="79"/>
      <c r="AE194" s="79"/>
      <c r="AF194" s="79"/>
      <c r="AG194" s="79"/>
      <c r="AH194" s="79"/>
      <c r="AI194" s="79"/>
      <c r="AJ194" s="79"/>
      <c r="AK194" s="79"/>
      <c r="AL194" s="79"/>
      <c r="AM194" s="79"/>
      <c r="AN194" s="79"/>
      <c r="AO194" s="79"/>
      <c r="AP194" s="79"/>
      <c r="AQ194" s="79"/>
      <c r="AR194" s="79"/>
      <c r="AS194" s="79"/>
      <c r="AT194" s="79"/>
      <c r="AU194" s="79"/>
      <c r="AV194" s="79"/>
      <c r="AW194" s="79"/>
      <c r="AX194" s="79"/>
      <c r="AY194" s="79"/>
      <c r="AZ194" s="79"/>
      <c r="BA194" s="79"/>
      <c r="BB194" s="79"/>
      <c r="BC194" s="79"/>
      <c r="BD194" s="79"/>
      <c r="BE194" s="79"/>
      <c r="BF194" s="79"/>
      <c r="BG194" s="79"/>
      <c r="BH194" s="79"/>
    </row>
    <row r="195" spans="1:60" x14ac:dyDescent="0.25">
      <c r="A195" s="79"/>
      <c r="J195" s="79"/>
      <c r="K195" s="79"/>
      <c r="L195" s="79"/>
      <c r="M195" s="79"/>
      <c r="N195" s="79"/>
      <c r="O195" s="79"/>
      <c r="P195" s="79"/>
      <c r="Q195" s="79"/>
      <c r="R195" s="79"/>
      <c r="S195" s="79"/>
      <c r="T195" s="79"/>
      <c r="U195" s="79"/>
      <c r="V195" s="79"/>
      <c r="W195" s="79"/>
      <c r="X195" s="79"/>
      <c r="Y195" s="79"/>
      <c r="Z195" s="79"/>
      <c r="AA195" s="79"/>
      <c r="AB195" s="79"/>
      <c r="AC195" s="79"/>
      <c r="AD195" s="79"/>
      <c r="AE195" s="79"/>
      <c r="AF195" s="79"/>
      <c r="AG195" s="79"/>
      <c r="AH195" s="79"/>
      <c r="AI195" s="79"/>
      <c r="AJ195" s="79"/>
      <c r="AK195" s="79"/>
      <c r="AL195" s="79"/>
      <c r="AM195" s="79"/>
      <c r="AN195" s="79"/>
      <c r="AO195" s="79"/>
      <c r="AP195" s="79"/>
      <c r="AQ195" s="79"/>
      <c r="AR195" s="79"/>
      <c r="AS195" s="79"/>
      <c r="AT195" s="79"/>
      <c r="AU195" s="79"/>
      <c r="AV195" s="79"/>
      <c r="AW195" s="79"/>
      <c r="AX195" s="79"/>
      <c r="AY195" s="79"/>
      <c r="AZ195" s="79"/>
      <c r="BA195" s="79"/>
      <c r="BB195" s="79"/>
      <c r="BC195" s="79"/>
      <c r="BD195" s="79"/>
      <c r="BE195" s="79"/>
      <c r="BF195" s="79"/>
      <c r="BG195" s="79"/>
      <c r="BH195" s="79"/>
    </row>
    <row r="196" spans="1:60" x14ac:dyDescent="0.25">
      <c r="A196" s="79"/>
      <c r="J196" s="79"/>
      <c r="K196" s="79"/>
      <c r="L196" s="79"/>
      <c r="M196" s="79"/>
      <c r="N196" s="79"/>
      <c r="O196" s="79"/>
      <c r="P196" s="79"/>
      <c r="Q196" s="79"/>
      <c r="R196" s="79"/>
      <c r="S196" s="79"/>
      <c r="T196" s="79"/>
      <c r="U196" s="79"/>
      <c r="V196" s="79"/>
      <c r="W196" s="79"/>
      <c r="X196" s="79"/>
      <c r="Y196" s="79"/>
      <c r="Z196" s="79"/>
      <c r="AA196" s="79"/>
      <c r="AB196" s="79"/>
      <c r="AC196" s="79"/>
      <c r="AD196" s="79"/>
      <c r="AE196" s="79"/>
      <c r="AF196" s="79"/>
      <c r="AG196" s="79"/>
      <c r="AH196" s="79"/>
      <c r="AI196" s="79"/>
      <c r="AJ196" s="79"/>
      <c r="AK196" s="79"/>
      <c r="AL196" s="79"/>
      <c r="AM196" s="79"/>
      <c r="AN196" s="79"/>
      <c r="AO196" s="79"/>
      <c r="AP196" s="79"/>
      <c r="AQ196" s="79"/>
      <c r="AR196" s="79"/>
      <c r="AS196" s="79"/>
      <c r="AT196" s="79"/>
      <c r="AU196" s="79"/>
      <c r="AV196" s="79"/>
      <c r="AW196" s="79"/>
      <c r="AX196" s="79"/>
      <c r="AY196" s="79"/>
      <c r="AZ196" s="79"/>
      <c r="BA196" s="79"/>
      <c r="BB196" s="79"/>
      <c r="BC196" s="79"/>
      <c r="BD196" s="79"/>
      <c r="BE196" s="79"/>
      <c r="BF196" s="79"/>
      <c r="BG196" s="79"/>
      <c r="BH196" s="79"/>
    </row>
    <row r="197" spans="1:60" x14ac:dyDescent="0.25">
      <c r="A197" s="79"/>
      <c r="J197" s="79"/>
      <c r="K197" s="79"/>
      <c r="L197" s="79"/>
      <c r="M197" s="79"/>
      <c r="N197" s="79"/>
      <c r="O197" s="79"/>
      <c r="P197" s="79"/>
      <c r="Q197" s="79"/>
      <c r="R197" s="79"/>
      <c r="S197" s="79"/>
      <c r="T197" s="79"/>
      <c r="U197" s="79"/>
      <c r="V197" s="79"/>
      <c r="W197" s="79"/>
      <c r="X197" s="79"/>
      <c r="Y197" s="79"/>
      <c r="Z197" s="79"/>
      <c r="AA197" s="79"/>
      <c r="AB197" s="79"/>
      <c r="AC197" s="79"/>
      <c r="AD197" s="79"/>
      <c r="AE197" s="79"/>
      <c r="AF197" s="79"/>
      <c r="AG197" s="79"/>
      <c r="AH197" s="79"/>
      <c r="AI197" s="79"/>
      <c r="AJ197" s="79"/>
      <c r="AK197" s="79"/>
      <c r="AL197" s="79"/>
      <c r="AM197" s="79"/>
      <c r="AN197" s="79"/>
      <c r="AO197" s="79"/>
      <c r="AP197" s="79"/>
      <c r="AQ197" s="79"/>
      <c r="AR197" s="79"/>
      <c r="AS197" s="79"/>
      <c r="AT197" s="79"/>
      <c r="AU197" s="79"/>
      <c r="AV197" s="79"/>
      <c r="AW197" s="79"/>
      <c r="AX197" s="79"/>
      <c r="AY197" s="79"/>
      <c r="AZ197" s="79"/>
      <c r="BA197" s="79"/>
      <c r="BB197" s="79"/>
      <c r="BC197" s="79"/>
      <c r="BD197" s="79"/>
      <c r="BE197" s="79"/>
      <c r="BF197" s="79"/>
      <c r="BG197" s="79"/>
      <c r="BH197" s="79"/>
    </row>
    <row r="198" spans="1:60" x14ac:dyDescent="0.25">
      <c r="A198" s="79"/>
      <c r="J198" s="79"/>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c r="AU198" s="79"/>
      <c r="AV198" s="79"/>
      <c r="AW198" s="79"/>
      <c r="AX198" s="79"/>
      <c r="AY198" s="79"/>
      <c r="AZ198" s="79"/>
      <c r="BA198" s="79"/>
      <c r="BB198" s="79"/>
      <c r="BC198" s="79"/>
      <c r="BD198" s="79"/>
      <c r="BE198" s="79"/>
      <c r="BF198" s="79"/>
      <c r="BG198" s="79"/>
      <c r="BH198" s="79"/>
    </row>
    <row r="199" spans="1:60" x14ac:dyDescent="0.25">
      <c r="A199" s="79"/>
      <c r="J199" s="79"/>
      <c r="K199" s="79"/>
      <c r="L199" s="79"/>
      <c r="M199" s="79"/>
      <c r="N199" s="79"/>
      <c r="O199" s="79"/>
      <c r="P199" s="79"/>
      <c r="Q199" s="79"/>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c r="AU199" s="79"/>
      <c r="AV199" s="79"/>
      <c r="AW199" s="79"/>
      <c r="AX199" s="79"/>
      <c r="AY199" s="79"/>
      <c r="AZ199" s="79"/>
      <c r="BA199" s="79"/>
      <c r="BB199" s="79"/>
      <c r="BC199" s="79"/>
      <c r="BD199" s="79"/>
      <c r="BE199" s="79"/>
      <c r="BF199" s="79"/>
      <c r="BG199" s="79"/>
      <c r="BH199" s="79"/>
    </row>
    <row r="200" spans="1:60" x14ac:dyDescent="0.25">
      <c r="A200" s="79"/>
      <c r="J200" s="79"/>
      <c r="K200" s="79"/>
      <c r="L200" s="79"/>
      <c r="M200" s="79"/>
      <c r="N200" s="79"/>
      <c r="O200" s="79"/>
      <c r="P200" s="79"/>
      <c r="Q200" s="79"/>
      <c r="R200" s="79"/>
      <c r="S200" s="79"/>
      <c r="T200" s="79"/>
      <c r="U200" s="79"/>
      <c r="V200" s="79"/>
      <c r="W200" s="79"/>
      <c r="X200" s="79"/>
      <c r="Y200" s="79"/>
      <c r="Z200" s="79"/>
      <c r="AA200" s="79"/>
      <c r="AB200" s="79"/>
      <c r="AC200" s="79"/>
      <c r="AD200" s="79"/>
      <c r="AE200" s="79"/>
      <c r="AF200" s="79"/>
      <c r="AG200" s="79"/>
      <c r="AH200" s="79"/>
      <c r="AI200" s="79"/>
      <c r="AJ200" s="79"/>
      <c r="AK200" s="79"/>
      <c r="AL200" s="79"/>
      <c r="AM200" s="79"/>
      <c r="AN200" s="79"/>
      <c r="AO200" s="79"/>
      <c r="AP200" s="79"/>
      <c r="AQ200" s="79"/>
      <c r="AR200" s="79"/>
      <c r="AS200" s="79"/>
      <c r="AT200" s="79"/>
      <c r="AU200" s="79"/>
      <c r="AV200" s="79"/>
      <c r="AW200" s="79"/>
      <c r="AX200" s="79"/>
      <c r="AY200" s="79"/>
      <c r="AZ200" s="79"/>
      <c r="BA200" s="79"/>
      <c r="BB200" s="79"/>
      <c r="BC200" s="79"/>
      <c r="BD200" s="79"/>
      <c r="BE200" s="79"/>
      <c r="BF200" s="79"/>
      <c r="BG200" s="79"/>
      <c r="BH200" s="79"/>
    </row>
    <row r="201" spans="1:60" x14ac:dyDescent="0.25">
      <c r="A201" s="79"/>
      <c r="J201" s="79"/>
      <c r="K201" s="79"/>
      <c r="L201" s="79"/>
      <c r="M201" s="79"/>
      <c r="N201" s="79"/>
      <c r="O201" s="79"/>
      <c r="P201" s="79"/>
      <c r="Q201" s="79"/>
      <c r="R201" s="79"/>
      <c r="S201" s="79"/>
      <c r="T201" s="79"/>
      <c r="U201" s="79"/>
      <c r="V201" s="79"/>
      <c r="W201" s="79"/>
      <c r="X201" s="79"/>
      <c r="Y201" s="79"/>
      <c r="Z201" s="79"/>
      <c r="AA201" s="79"/>
      <c r="AB201" s="79"/>
      <c r="AC201" s="79"/>
      <c r="AD201" s="79"/>
      <c r="AE201" s="79"/>
      <c r="AF201" s="79"/>
      <c r="AG201" s="79"/>
      <c r="AH201" s="79"/>
      <c r="AI201" s="79"/>
      <c r="AJ201" s="79"/>
      <c r="AK201" s="79"/>
      <c r="AL201" s="79"/>
      <c r="AM201" s="79"/>
      <c r="AN201" s="79"/>
      <c r="AO201" s="79"/>
      <c r="AP201" s="79"/>
      <c r="AQ201" s="79"/>
      <c r="AR201" s="79"/>
      <c r="AS201" s="79"/>
      <c r="AT201" s="79"/>
      <c r="AU201" s="79"/>
      <c r="AV201" s="79"/>
      <c r="AW201" s="79"/>
      <c r="AX201" s="79"/>
      <c r="AY201" s="79"/>
      <c r="AZ201" s="79"/>
      <c r="BA201" s="79"/>
      <c r="BB201" s="79"/>
      <c r="BC201" s="79"/>
      <c r="BD201" s="79"/>
      <c r="BE201" s="79"/>
      <c r="BF201" s="79"/>
      <c r="BG201" s="79"/>
      <c r="BH201" s="79"/>
    </row>
    <row r="202" spans="1:60" x14ac:dyDescent="0.25">
      <c r="A202" s="79"/>
      <c r="J202" s="79"/>
      <c r="K202" s="79"/>
      <c r="L202" s="79"/>
      <c r="M202" s="79"/>
      <c r="N202" s="79"/>
      <c r="O202" s="79"/>
      <c r="P202" s="79"/>
      <c r="Q202" s="79"/>
      <c r="R202" s="79"/>
      <c r="S202" s="79"/>
      <c r="T202" s="79"/>
      <c r="U202" s="79"/>
      <c r="V202" s="79"/>
      <c r="W202" s="79"/>
      <c r="X202" s="79"/>
      <c r="Y202" s="79"/>
      <c r="Z202" s="79"/>
      <c r="AA202" s="79"/>
      <c r="AB202" s="79"/>
      <c r="AC202" s="79"/>
      <c r="AD202" s="79"/>
      <c r="AE202" s="79"/>
      <c r="AF202" s="79"/>
      <c r="AG202" s="79"/>
      <c r="AH202" s="79"/>
      <c r="AI202" s="79"/>
      <c r="AJ202" s="79"/>
      <c r="AK202" s="79"/>
      <c r="AL202" s="79"/>
      <c r="AM202" s="79"/>
      <c r="AN202" s="79"/>
      <c r="AO202" s="79"/>
      <c r="AP202" s="79"/>
      <c r="AQ202" s="79"/>
      <c r="AR202" s="79"/>
      <c r="AS202" s="79"/>
      <c r="AT202" s="79"/>
      <c r="AU202" s="79"/>
      <c r="AV202" s="79"/>
      <c r="AW202" s="79"/>
      <c r="AX202" s="79"/>
      <c r="AY202" s="79"/>
      <c r="AZ202" s="79"/>
      <c r="BA202" s="79"/>
      <c r="BB202" s="79"/>
      <c r="BC202" s="79"/>
      <c r="BD202" s="79"/>
      <c r="BE202" s="79"/>
      <c r="BF202" s="79"/>
      <c r="BG202" s="79"/>
      <c r="BH202" s="79"/>
    </row>
    <row r="203" spans="1:60" x14ac:dyDescent="0.25">
      <c r="A203" s="79"/>
      <c r="J203" s="79"/>
      <c r="K203" s="79"/>
      <c r="L203" s="79"/>
      <c r="M203" s="79"/>
      <c r="N203" s="79"/>
      <c r="O203" s="79"/>
      <c r="P203" s="79"/>
      <c r="Q203" s="79"/>
      <c r="R203" s="79"/>
      <c r="S203" s="79"/>
      <c r="T203" s="79"/>
      <c r="U203" s="79"/>
      <c r="V203" s="79"/>
      <c r="W203" s="79"/>
      <c r="X203" s="79"/>
      <c r="Y203" s="79"/>
      <c r="Z203" s="79"/>
      <c r="AA203" s="79"/>
      <c r="AB203" s="79"/>
      <c r="AC203" s="79"/>
      <c r="AD203" s="79"/>
      <c r="AE203" s="79"/>
      <c r="AF203" s="79"/>
      <c r="AG203" s="79"/>
      <c r="AH203" s="79"/>
      <c r="AI203" s="79"/>
      <c r="AJ203" s="79"/>
      <c r="AK203" s="79"/>
      <c r="AL203" s="79"/>
      <c r="AM203" s="79"/>
      <c r="AN203" s="79"/>
      <c r="AO203" s="79"/>
      <c r="AP203" s="79"/>
      <c r="AQ203" s="79"/>
      <c r="AR203" s="79"/>
      <c r="AS203" s="79"/>
      <c r="AT203" s="79"/>
      <c r="AU203" s="79"/>
      <c r="AV203" s="79"/>
      <c r="AW203" s="79"/>
      <c r="AX203" s="79"/>
      <c r="AY203" s="79"/>
      <c r="AZ203" s="79"/>
      <c r="BA203" s="79"/>
      <c r="BB203" s="79"/>
      <c r="BC203" s="79"/>
      <c r="BD203" s="79"/>
      <c r="BE203" s="79"/>
      <c r="BF203" s="79"/>
      <c r="BG203" s="79"/>
      <c r="BH203" s="79"/>
    </row>
    <row r="204" spans="1:60" x14ac:dyDescent="0.25">
      <c r="A204" s="79"/>
      <c r="J204" s="79"/>
      <c r="K204" s="79"/>
      <c r="L204" s="79"/>
      <c r="M204" s="79"/>
      <c r="N204" s="79"/>
      <c r="O204" s="79"/>
      <c r="P204" s="79"/>
      <c r="Q204" s="79"/>
      <c r="R204" s="79"/>
      <c r="S204" s="79"/>
      <c r="T204" s="79"/>
      <c r="U204" s="79"/>
      <c r="V204" s="79"/>
      <c r="W204" s="79"/>
      <c r="X204" s="79"/>
      <c r="Y204" s="79"/>
      <c r="Z204" s="79"/>
      <c r="AA204" s="79"/>
      <c r="AB204" s="79"/>
      <c r="AC204" s="79"/>
      <c r="AD204" s="79"/>
      <c r="AE204" s="79"/>
      <c r="AF204" s="79"/>
      <c r="AG204" s="79"/>
      <c r="AH204" s="79"/>
      <c r="AI204" s="79"/>
      <c r="AJ204" s="79"/>
      <c r="AK204" s="79"/>
      <c r="AL204" s="79"/>
      <c r="AM204" s="79"/>
      <c r="AN204" s="79"/>
      <c r="AO204" s="79"/>
      <c r="AP204" s="79"/>
      <c r="AQ204" s="79"/>
      <c r="AR204" s="79"/>
      <c r="AS204" s="79"/>
      <c r="AT204" s="79"/>
      <c r="AU204" s="79"/>
      <c r="AV204" s="79"/>
      <c r="AW204" s="79"/>
      <c r="AX204" s="79"/>
      <c r="AY204" s="79"/>
      <c r="AZ204" s="79"/>
      <c r="BA204" s="79"/>
      <c r="BB204" s="79"/>
      <c r="BC204" s="79"/>
      <c r="BD204" s="79"/>
      <c r="BE204" s="79"/>
      <c r="BF204" s="79"/>
      <c r="BG204" s="79"/>
      <c r="BH204" s="79"/>
    </row>
    <row r="205" spans="1:60" x14ac:dyDescent="0.25">
      <c r="A205" s="79"/>
      <c r="J205" s="79"/>
      <c r="K205" s="79"/>
      <c r="L205" s="79"/>
      <c r="M205" s="79"/>
      <c r="N205" s="79"/>
      <c r="O205" s="79"/>
      <c r="P205" s="79"/>
      <c r="Q205" s="79"/>
      <c r="R205" s="79"/>
      <c r="S205" s="79"/>
      <c r="T205" s="79"/>
      <c r="U205" s="79"/>
      <c r="V205" s="79"/>
      <c r="W205" s="79"/>
      <c r="X205" s="79"/>
      <c r="Y205" s="79"/>
      <c r="Z205" s="79"/>
      <c r="AA205" s="79"/>
      <c r="AB205" s="79"/>
      <c r="AC205" s="79"/>
      <c r="AD205" s="79"/>
      <c r="AE205" s="79"/>
      <c r="AF205" s="79"/>
      <c r="AG205" s="79"/>
      <c r="AH205" s="79"/>
      <c r="AI205" s="79"/>
      <c r="AJ205" s="79"/>
      <c r="AK205" s="79"/>
      <c r="AL205" s="79"/>
      <c r="AM205" s="79"/>
      <c r="AN205" s="79"/>
      <c r="AO205" s="79"/>
      <c r="AP205" s="79"/>
      <c r="AQ205" s="79"/>
      <c r="AR205" s="79"/>
      <c r="AS205" s="79"/>
      <c r="AT205" s="79"/>
      <c r="AU205" s="79"/>
      <c r="AV205" s="79"/>
      <c r="AW205" s="79"/>
      <c r="AX205" s="79"/>
      <c r="AY205" s="79"/>
      <c r="AZ205" s="79"/>
      <c r="BA205" s="79"/>
      <c r="BB205" s="79"/>
      <c r="BC205" s="79"/>
      <c r="BD205" s="79"/>
      <c r="BE205" s="79"/>
      <c r="BF205" s="79"/>
      <c r="BG205" s="79"/>
      <c r="BH205" s="79"/>
    </row>
    <row r="206" spans="1:60" x14ac:dyDescent="0.25">
      <c r="A206" s="79"/>
      <c r="J206" s="79"/>
      <c r="K206" s="79"/>
      <c r="L206" s="79"/>
      <c r="M206" s="79"/>
      <c r="N206" s="79"/>
      <c r="O206" s="79"/>
      <c r="P206" s="79"/>
      <c r="Q206" s="79"/>
      <c r="R206" s="79"/>
      <c r="S206" s="79"/>
      <c r="T206" s="79"/>
      <c r="U206" s="79"/>
      <c r="V206" s="79"/>
      <c r="W206" s="79"/>
      <c r="X206" s="79"/>
      <c r="Y206" s="79"/>
      <c r="Z206" s="79"/>
      <c r="AA206" s="79"/>
      <c r="AB206" s="79"/>
      <c r="AC206" s="79"/>
      <c r="AD206" s="79"/>
      <c r="AE206" s="79"/>
      <c r="AF206" s="79"/>
      <c r="AG206" s="79"/>
      <c r="AH206" s="79"/>
      <c r="AI206" s="79"/>
      <c r="AJ206" s="79"/>
      <c r="AK206" s="79"/>
      <c r="AL206" s="79"/>
      <c r="AM206" s="79"/>
      <c r="AN206" s="79"/>
      <c r="AO206" s="79"/>
      <c r="AP206" s="79"/>
      <c r="AQ206" s="79"/>
      <c r="AR206" s="79"/>
      <c r="AS206" s="79"/>
      <c r="AT206" s="79"/>
      <c r="AU206" s="79"/>
      <c r="AV206" s="79"/>
      <c r="AW206" s="79"/>
      <c r="AX206" s="79"/>
      <c r="AY206" s="79"/>
      <c r="AZ206" s="79"/>
      <c r="BA206" s="79"/>
      <c r="BB206" s="79"/>
      <c r="BC206" s="79"/>
      <c r="BD206" s="79"/>
      <c r="BE206" s="79"/>
      <c r="BF206" s="79"/>
      <c r="BG206" s="79"/>
      <c r="BH206" s="79"/>
    </row>
    <row r="207" spans="1:60" x14ac:dyDescent="0.25">
      <c r="A207" s="79"/>
      <c r="J207" s="79"/>
      <c r="K207" s="79"/>
      <c r="L207" s="79"/>
      <c r="M207" s="79"/>
      <c r="N207" s="79"/>
      <c r="O207" s="79"/>
      <c r="P207" s="79"/>
      <c r="Q207" s="79"/>
      <c r="R207" s="79"/>
      <c r="S207" s="79"/>
      <c r="T207" s="79"/>
      <c r="U207" s="79"/>
      <c r="V207" s="79"/>
      <c r="W207" s="79"/>
      <c r="X207" s="79"/>
      <c r="Y207" s="79"/>
      <c r="Z207" s="79"/>
      <c r="AA207" s="79"/>
      <c r="AB207" s="79"/>
      <c r="AC207" s="79"/>
      <c r="AD207" s="79"/>
      <c r="AE207" s="79"/>
      <c r="AF207" s="79"/>
      <c r="AG207" s="79"/>
      <c r="AH207" s="79"/>
      <c r="AI207" s="79"/>
      <c r="AJ207" s="79"/>
      <c r="AK207" s="79"/>
      <c r="AL207" s="79"/>
      <c r="AM207" s="79"/>
      <c r="AN207" s="79"/>
      <c r="AO207" s="79"/>
      <c r="AP207" s="79"/>
      <c r="AQ207" s="79"/>
      <c r="AR207" s="79"/>
      <c r="AS207" s="79"/>
      <c r="AT207" s="79"/>
      <c r="AU207" s="79"/>
      <c r="AV207" s="79"/>
      <c r="AW207" s="79"/>
      <c r="AX207" s="79"/>
      <c r="AY207" s="79"/>
      <c r="AZ207" s="79"/>
      <c r="BA207" s="79"/>
      <c r="BB207" s="79"/>
      <c r="BC207" s="79"/>
      <c r="BD207" s="79"/>
      <c r="BE207" s="79"/>
      <c r="BF207" s="79"/>
      <c r="BG207" s="79"/>
      <c r="BH207" s="79"/>
    </row>
    <row r="208" spans="1:60" x14ac:dyDescent="0.25">
      <c r="A208" s="79"/>
      <c r="J208" s="79"/>
      <c r="K208" s="79"/>
      <c r="L208" s="79"/>
      <c r="M208" s="79"/>
      <c r="N208" s="79"/>
      <c r="O208" s="79"/>
      <c r="P208" s="79"/>
      <c r="Q208" s="79"/>
      <c r="R208" s="79"/>
      <c r="S208" s="79"/>
      <c r="T208" s="79"/>
      <c r="U208" s="79"/>
      <c r="V208" s="79"/>
      <c r="W208" s="79"/>
      <c r="X208" s="79"/>
      <c r="Y208" s="79"/>
      <c r="Z208" s="79"/>
      <c r="AA208" s="79"/>
      <c r="AB208" s="79"/>
      <c r="AC208" s="79"/>
      <c r="AD208" s="79"/>
      <c r="AE208" s="79"/>
      <c r="AF208" s="79"/>
      <c r="AG208" s="79"/>
      <c r="AH208" s="79"/>
      <c r="AI208" s="79"/>
      <c r="AJ208" s="79"/>
      <c r="AK208" s="79"/>
      <c r="AL208" s="79"/>
      <c r="AM208" s="79"/>
      <c r="AN208" s="79"/>
      <c r="AO208" s="79"/>
      <c r="AP208" s="79"/>
      <c r="AQ208" s="79"/>
      <c r="AR208" s="79"/>
      <c r="AS208" s="79"/>
      <c r="AT208" s="79"/>
      <c r="AU208" s="79"/>
      <c r="AV208" s="79"/>
      <c r="AW208" s="79"/>
      <c r="AX208" s="79"/>
      <c r="AY208" s="79"/>
      <c r="AZ208" s="79"/>
      <c r="BA208" s="79"/>
      <c r="BB208" s="79"/>
      <c r="BC208" s="79"/>
      <c r="BD208" s="79"/>
      <c r="BE208" s="79"/>
      <c r="BF208" s="79"/>
      <c r="BG208" s="79"/>
      <c r="BH208" s="79"/>
    </row>
    <row r="209" spans="1:60" x14ac:dyDescent="0.25">
      <c r="A209" s="79"/>
      <c r="J209" s="79"/>
      <c r="K209" s="79"/>
      <c r="L209" s="79"/>
      <c r="M209" s="79"/>
      <c r="N209" s="79"/>
      <c r="O209" s="79"/>
      <c r="P209" s="79"/>
      <c r="Q209" s="79"/>
      <c r="R209" s="79"/>
      <c r="S209" s="79"/>
      <c r="T209" s="79"/>
      <c r="U209" s="79"/>
      <c r="V209" s="79"/>
      <c r="W209" s="79"/>
      <c r="X209" s="79"/>
      <c r="Y209" s="79"/>
      <c r="Z209" s="79"/>
      <c r="AA209" s="79"/>
      <c r="AB209" s="79"/>
      <c r="AC209" s="79"/>
      <c r="AD209" s="79"/>
      <c r="AE209" s="79"/>
      <c r="AF209" s="79"/>
      <c r="AG209" s="79"/>
      <c r="AH209" s="79"/>
      <c r="AI209" s="79"/>
      <c r="AJ209" s="79"/>
      <c r="AK209" s="79"/>
      <c r="AL209" s="79"/>
      <c r="AM209" s="79"/>
      <c r="AN209" s="79"/>
      <c r="AO209" s="79"/>
      <c r="AP209" s="79"/>
      <c r="AQ209" s="79"/>
      <c r="AR209" s="79"/>
      <c r="AS209" s="79"/>
      <c r="AT209" s="79"/>
      <c r="AU209" s="79"/>
      <c r="AV209" s="79"/>
      <c r="AW209" s="79"/>
      <c r="AX209" s="79"/>
      <c r="AY209" s="79"/>
      <c r="AZ209" s="79"/>
      <c r="BA209" s="79"/>
      <c r="BB209" s="79"/>
      <c r="BC209" s="79"/>
      <c r="BD209" s="79"/>
      <c r="BE209" s="79"/>
      <c r="BF209" s="79"/>
      <c r="BG209" s="79"/>
      <c r="BH209" s="79"/>
    </row>
    <row r="210" spans="1:60" x14ac:dyDescent="0.25">
      <c r="A210" s="79"/>
      <c r="J210" s="79"/>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c r="AU210" s="79"/>
      <c r="AV210" s="79"/>
      <c r="AW210" s="79"/>
      <c r="AX210" s="79"/>
      <c r="AY210" s="79"/>
      <c r="AZ210" s="79"/>
      <c r="BA210" s="79"/>
      <c r="BB210" s="79"/>
      <c r="BC210" s="79"/>
      <c r="BD210" s="79"/>
      <c r="BE210" s="79"/>
      <c r="BF210" s="79"/>
      <c r="BG210" s="79"/>
      <c r="BH210" s="79"/>
    </row>
    <row r="211" spans="1:60" x14ac:dyDescent="0.25">
      <c r="A211" s="79"/>
      <c r="J211" s="79"/>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c r="AU211" s="79"/>
      <c r="AV211" s="79"/>
      <c r="AW211" s="79"/>
      <c r="AX211" s="79"/>
      <c r="AY211" s="79"/>
      <c r="AZ211" s="79"/>
      <c r="BA211" s="79"/>
      <c r="BB211" s="79"/>
      <c r="BC211" s="79"/>
      <c r="BD211" s="79"/>
      <c r="BE211" s="79"/>
      <c r="BF211" s="79"/>
      <c r="BG211" s="79"/>
      <c r="BH211" s="79"/>
    </row>
    <row r="212" spans="1:60" x14ac:dyDescent="0.25">
      <c r="A212" s="79"/>
      <c r="J212" s="79"/>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c r="AU212" s="79"/>
      <c r="AV212" s="79"/>
      <c r="AW212" s="79"/>
      <c r="AX212" s="79"/>
      <c r="AY212" s="79"/>
      <c r="AZ212" s="79"/>
      <c r="BA212" s="79"/>
      <c r="BB212" s="79"/>
      <c r="BC212" s="79"/>
      <c r="BD212" s="79"/>
      <c r="BE212" s="79"/>
      <c r="BF212" s="79"/>
      <c r="BG212" s="79"/>
      <c r="BH212" s="79"/>
    </row>
    <row r="213" spans="1:60" x14ac:dyDescent="0.25">
      <c r="A213" s="79"/>
      <c r="J213" s="79"/>
      <c r="K213" s="79"/>
      <c r="L213" s="79"/>
      <c r="M213" s="79"/>
      <c r="N213" s="79"/>
      <c r="O213" s="79"/>
      <c r="P213" s="79"/>
      <c r="Q213" s="79"/>
      <c r="R213" s="79"/>
      <c r="S213" s="79"/>
      <c r="T213" s="79"/>
      <c r="U213" s="79"/>
      <c r="V213" s="79"/>
      <c r="W213" s="79"/>
      <c r="X213" s="79"/>
      <c r="Y213" s="79"/>
      <c r="Z213" s="79"/>
      <c r="AA213" s="79"/>
      <c r="AB213" s="79"/>
      <c r="AC213" s="79"/>
      <c r="AD213" s="79"/>
      <c r="AE213" s="79"/>
      <c r="AF213" s="79"/>
      <c r="AG213" s="79"/>
      <c r="AH213" s="79"/>
      <c r="AI213" s="79"/>
      <c r="AJ213" s="79"/>
      <c r="AK213" s="79"/>
      <c r="AL213" s="79"/>
      <c r="AM213" s="79"/>
      <c r="AN213" s="79"/>
      <c r="AO213" s="79"/>
      <c r="AP213" s="79"/>
      <c r="AQ213" s="79"/>
      <c r="AR213" s="79"/>
      <c r="AS213" s="79"/>
      <c r="AT213" s="79"/>
      <c r="AU213" s="79"/>
      <c r="AV213" s="79"/>
      <c r="AW213" s="79"/>
      <c r="AX213" s="79"/>
      <c r="AY213" s="79"/>
      <c r="AZ213" s="79"/>
      <c r="BA213" s="79"/>
      <c r="BB213" s="79"/>
      <c r="BC213" s="79"/>
      <c r="BD213" s="79"/>
      <c r="BE213" s="79"/>
      <c r="BF213" s="79"/>
      <c r="BG213" s="79"/>
      <c r="BH213" s="79"/>
    </row>
    <row r="214" spans="1:60" x14ac:dyDescent="0.25">
      <c r="A214" s="79"/>
      <c r="J214" s="79"/>
      <c r="K214" s="79"/>
      <c r="L214" s="79"/>
      <c r="M214" s="79"/>
      <c r="N214" s="79"/>
      <c r="O214" s="79"/>
      <c r="P214" s="79"/>
      <c r="Q214" s="79"/>
      <c r="R214" s="79"/>
      <c r="S214" s="79"/>
      <c r="T214" s="79"/>
      <c r="U214" s="79"/>
      <c r="V214" s="79"/>
      <c r="W214" s="79"/>
      <c r="X214" s="79"/>
      <c r="Y214" s="79"/>
      <c r="Z214" s="79"/>
      <c r="AA214" s="79"/>
      <c r="AB214" s="79"/>
      <c r="AC214" s="79"/>
      <c r="AD214" s="79"/>
      <c r="AE214" s="79"/>
      <c r="AF214" s="79"/>
      <c r="AG214" s="79"/>
      <c r="AH214" s="79"/>
      <c r="AI214" s="79"/>
      <c r="AJ214" s="79"/>
      <c r="AK214" s="79"/>
      <c r="AL214" s="79"/>
      <c r="AM214" s="79"/>
      <c r="AN214" s="79"/>
      <c r="AO214" s="79"/>
      <c r="AP214" s="79"/>
      <c r="AQ214" s="79"/>
      <c r="AR214" s="79"/>
      <c r="AS214" s="79"/>
      <c r="AT214" s="79"/>
      <c r="AU214" s="79"/>
      <c r="AV214" s="79"/>
      <c r="AW214" s="79"/>
      <c r="AX214" s="79"/>
      <c r="AY214" s="79"/>
      <c r="AZ214" s="79"/>
      <c r="BA214" s="79"/>
      <c r="BB214" s="79"/>
      <c r="BC214" s="79"/>
      <c r="BD214" s="79"/>
      <c r="BE214" s="79"/>
      <c r="BF214" s="79"/>
      <c r="BG214" s="79"/>
      <c r="BH214" s="79"/>
    </row>
    <row r="215" spans="1:60" x14ac:dyDescent="0.25">
      <c r="A215" s="79"/>
      <c r="J215" s="79"/>
      <c r="K215" s="79"/>
      <c r="L215" s="79"/>
      <c r="M215" s="79"/>
      <c r="N215" s="79"/>
      <c r="O215" s="79"/>
      <c r="P215" s="79"/>
      <c r="Q215" s="79"/>
      <c r="R215" s="79"/>
      <c r="S215" s="79"/>
      <c r="T215" s="79"/>
      <c r="U215" s="79"/>
      <c r="V215" s="79"/>
      <c r="W215" s="79"/>
      <c r="X215" s="79"/>
      <c r="Y215" s="79"/>
      <c r="Z215" s="79"/>
      <c r="AA215" s="79"/>
      <c r="AB215" s="79"/>
      <c r="AC215" s="79"/>
      <c r="AD215" s="79"/>
      <c r="AE215" s="79"/>
      <c r="AF215" s="79"/>
      <c r="AG215" s="79"/>
      <c r="AH215" s="79"/>
      <c r="AI215" s="79"/>
      <c r="AJ215" s="79"/>
      <c r="AK215" s="79"/>
      <c r="AL215" s="79"/>
      <c r="AM215" s="79"/>
      <c r="AN215" s="79"/>
      <c r="AO215" s="79"/>
      <c r="AP215" s="79"/>
      <c r="AQ215" s="79"/>
      <c r="AR215" s="79"/>
      <c r="AS215" s="79"/>
      <c r="AT215" s="79"/>
      <c r="AU215" s="79"/>
      <c r="AV215" s="79"/>
      <c r="AW215" s="79"/>
      <c r="AX215" s="79"/>
      <c r="AY215" s="79"/>
      <c r="AZ215" s="79"/>
      <c r="BA215" s="79"/>
      <c r="BB215" s="79"/>
      <c r="BC215" s="79"/>
      <c r="BD215" s="79"/>
      <c r="BE215" s="79"/>
      <c r="BF215" s="79"/>
      <c r="BG215" s="79"/>
      <c r="BH215" s="79"/>
    </row>
    <row r="216" spans="1:60" x14ac:dyDescent="0.25">
      <c r="A216" s="79"/>
      <c r="J216" s="79"/>
      <c r="K216" s="79"/>
      <c r="L216" s="79"/>
      <c r="M216" s="79"/>
      <c r="N216" s="79"/>
      <c r="O216" s="79"/>
      <c r="P216" s="79"/>
      <c r="Q216" s="79"/>
      <c r="R216" s="79"/>
      <c r="S216" s="79"/>
      <c r="T216" s="79"/>
      <c r="U216" s="79"/>
      <c r="V216" s="79"/>
      <c r="W216" s="79"/>
      <c r="X216" s="79"/>
      <c r="Y216" s="79"/>
      <c r="Z216" s="79"/>
      <c r="AA216" s="79"/>
      <c r="AB216" s="79"/>
      <c r="AC216" s="79"/>
      <c r="AD216" s="79"/>
      <c r="AE216" s="79"/>
      <c r="AF216" s="79"/>
      <c r="AG216" s="79"/>
      <c r="AH216" s="79"/>
      <c r="AI216" s="79"/>
      <c r="AJ216" s="79"/>
      <c r="AK216" s="79"/>
      <c r="AL216" s="79"/>
      <c r="AM216" s="79"/>
      <c r="AN216" s="79"/>
      <c r="AO216" s="79"/>
      <c r="AP216" s="79"/>
      <c r="AQ216" s="79"/>
      <c r="AR216" s="79"/>
      <c r="AS216" s="79"/>
      <c r="AT216" s="79"/>
      <c r="AU216" s="79"/>
      <c r="AV216" s="79"/>
      <c r="AW216" s="79"/>
      <c r="AX216" s="79"/>
      <c r="AY216" s="79"/>
      <c r="AZ216" s="79"/>
      <c r="BA216" s="79"/>
      <c r="BB216" s="79"/>
      <c r="BC216" s="79"/>
      <c r="BD216" s="79"/>
      <c r="BE216" s="79"/>
      <c r="BF216" s="79"/>
      <c r="BG216" s="79"/>
      <c r="BH216" s="79"/>
    </row>
    <row r="217" spans="1:60" x14ac:dyDescent="0.25">
      <c r="A217" s="79"/>
      <c r="J217" s="79"/>
      <c r="K217" s="79"/>
      <c r="L217" s="79"/>
      <c r="M217" s="79"/>
      <c r="N217" s="79"/>
      <c r="O217" s="79"/>
      <c r="P217" s="79"/>
      <c r="Q217" s="79"/>
      <c r="R217" s="79"/>
      <c r="S217" s="79"/>
      <c r="T217" s="79"/>
      <c r="U217" s="79"/>
      <c r="V217" s="79"/>
      <c r="W217" s="79"/>
      <c r="X217" s="79"/>
      <c r="Y217" s="79"/>
      <c r="Z217" s="79"/>
      <c r="AA217" s="79"/>
      <c r="AB217" s="79"/>
      <c r="AC217" s="79"/>
      <c r="AD217" s="79"/>
      <c r="AE217" s="79"/>
      <c r="AF217" s="79"/>
      <c r="AG217" s="79"/>
      <c r="AH217" s="79"/>
      <c r="AI217" s="79"/>
      <c r="AJ217" s="79"/>
      <c r="AK217" s="79"/>
      <c r="AL217" s="79"/>
      <c r="AM217" s="79"/>
      <c r="AN217" s="79"/>
      <c r="AO217" s="79"/>
      <c r="AP217" s="79"/>
      <c r="AQ217" s="79"/>
      <c r="AR217" s="79"/>
      <c r="AS217" s="79"/>
      <c r="AT217" s="79"/>
      <c r="AU217" s="79"/>
      <c r="AV217" s="79"/>
      <c r="AW217" s="79"/>
      <c r="AX217" s="79"/>
      <c r="AY217" s="79"/>
      <c r="AZ217" s="79"/>
      <c r="BA217" s="79"/>
      <c r="BB217" s="79"/>
      <c r="BC217" s="79"/>
      <c r="BD217" s="79"/>
      <c r="BE217" s="79"/>
      <c r="BF217" s="79"/>
      <c r="BG217" s="79"/>
      <c r="BH217" s="79"/>
    </row>
    <row r="218" spans="1:60" x14ac:dyDescent="0.25">
      <c r="A218" s="79"/>
      <c r="J218" s="79"/>
      <c r="K218" s="79"/>
      <c r="L218" s="79"/>
      <c r="M218" s="79"/>
      <c r="N218" s="79"/>
      <c r="O218" s="79"/>
      <c r="P218" s="79"/>
      <c r="Q218" s="79"/>
      <c r="R218" s="79"/>
      <c r="S218" s="79"/>
      <c r="T218" s="79"/>
      <c r="U218" s="79"/>
      <c r="V218" s="79"/>
      <c r="W218" s="79"/>
      <c r="X218" s="79"/>
      <c r="Y218" s="79"/>
      <c r="Z218" s="79"/>
      <c r="AA218" s="79"/>
      <c r="AB218" s="79"/>
      <c r="AC218" s="79"/>
      <c r="AD218" s="79"/>
      <c r="AE218" s="79"/>
      <c r="AF218" s="79"/>
      <c r="AG218" s="79"/>
      <c r="AH218" s="79"/>
      <c r="AI218" s="79"/>
      <c r="AJ218" s="79"/>
      <c r="AK218" s="79"/>
      <c r="AL218" s="79"/>
      <c r="AM218" s="79"/>
      <c r="AN218" s="79"/>
      <c r="AO218" s="79"/>
      <c r="AP218" s="79"/>
      <c r="AQ218" s="79"/>
      <c r="AR218" s="79"/>
      <c r="AS218" s="79"/>
      <c r="AT218" s="79"/>
      <c r="AU218" s="79"/>
      <c r="AV218" s="79"/>
      <c r="AW218" s="79"/>
      <c r="AX218" s="79"/>
      <c r="AY218" s="79"/>
      <c r="AZ218" s="79"/>
      <c r="BA218" s="79"/>
      <c r="BB218" s="79"/>
      <c r="BC218" s="79"/>
      <c r="BD218" s="79"/>
      <c r="BE218" s="79"/>
      <c r="BF218" s="79"/>
      <c r="BG218" s="79"/>
      <c r="BH218" s="79"/>
    </row>
    <row r="219" spans="1:60" x14ac:dyDescent="0.25">
      <c r="A219" s="79"/>
      <c r="J219" s="79"/>
      <c r="K219" s="79"/>
      <c r="L219" s="79"/>
      <c r="M219" s="79"/>
      <c r="N219" s="79"/>
      <c r="O219" s="79"/>
      <c r="P219" s="79"/>
      <c r="Q219" s="79"/>
      <c r="R219" s="79"/>
      <c r="S219" s="79"/>
      <c r="T219" s="79"/>
      <c r="U219" s="79"/>
      <c r="V219" s="79"/>
      <c r="W219" s="79"/>
      <c r="X219" s="79"/>
      <c r="Y219" s="79"/>
      <c r="Z219" s="79"/>
      <c r="AA219" s="79"/>
      <c r="AB219" s="79"/>
      <c r="AC219" s="79"/>
      <c r="AD219" s="79"/>
      <c r="AE219" s="79"/>
      <c r="AF219" s="79"/>
      <c r="AG219" s="79"/>
      <c r="AH219" s="79"/>
      <c r="AI219" s="79"/>
      <c r="AJ219" s="79"/>
      <c r="AK219" s="79"/>
      <c r="AL219" s="79"/>
      <c r="AM219" s="79"/>
      <c r="AN219" s="79"/>
      <c r="AO219" s="79"/>
      <c r="AP219" s="79"/>
      <c r="AQ219" s="79"/>
      <c r="AR219" s="79"/>
      <c r="AS219" s="79"/>
      <c r="AT219" s="79"/>
      <c r="AU219" s="79"/>
      <c r="AV219" s="79"/>
      <c r="AW219" s="79"/>
      <c r="AX219" s="79"/>
      <c r="AY219" s="79"/>
      <c r="AZ219" s="79"/>
      <c r="BA219" s="79"/>
      <c r="BB219" s="79"/>
      <c r="BC219" s="79"/>
      <c r="BD219" s="79"/>
      <c r="BE219" s="79"/>
      <c r="BF219" s="79"/>
      <c r="BG219" s="79"/>
      <c r="BH219" s="79"/>
    </row>
    <row r="220" spans="1:60" x14ac:dyDescent="0.25">
      <c r="A220" s="79"/>
      <c r="J220" s="79"/>
      <c r="K220" s="79"/>
      <c r="L220" s="79"/>
      <c r="M220" s="79"/>
      <c r="N220" s="79"/>
      <c r="O220" s="79"/>
      <c r="P220" s="79"/>
      <c r="Q220" s="79"/>
      <c r="R220" s="79"/>
      <c r="S220" s="79"/>
      <c r="T220" s="79"/>
      <c r="U220" s="79"/>
      <c r="V220" s="79"/>
      <c r="W220" s="79"/>
      <c r="X220" s="79"/>
      <c r="Y220" s="79"/>
      <c r="Z220" s="79"/>
      <c r="AA220" s="79"/>
      <c r="AB220" s="79"/>
      <c r="AC220" s="79"/>
      <c r="AD220" s="79"/>
      <c r="AE220" s="79"/>
      <c r="AF220" s="79"/>
      <c r="AG220" s="79"/>
      <c r="AH220" s="79"/>
      <c r="AI220" s="79"/>
      <c r="AJ220" s="79"/>
      <c r="AK220" s="79"/>
      <c r="AL220" s="79"/>
      <c r="AM220" s="79"/>
      <c r="AN220" s="79"/>
      <c r="AO220" s="79"/>
      <c r="AP220" s="79"/>
      <c r="AQ220" s="79"/>
      <c r="AR220" s="79"/>
      <c r="AS220" s="79"/>
      <c r="AT220" s="79"/>
      <c r="AU220" s="79"/>
      <c r="AV220" s="79"/>
      <c r="AW220" s="79"/>
      <c r="AX220" s="79"/>
      <c r="AY220" s="79"/>
      <c r="AZ220" s="79"/>
      <c r="BA220" s="79"/>
      <c r="BB220" s="79"/>
      <c r="BC220" s="79"/>
      <c r="BD220" s="79"/>
      <c r="BE220" s="79"/>
      <c r="BF220" s="79"/>
      <c r="BG220" s="79"/>
      <c r="BH220" s="79"/>
    </row>
    <row r="221" spans="1:60" x14ac:dyDescent="0.25">
      <c r="A221" s="79"/>
      <c r="J221" s="79"/>
      <c r="K221" s="79"/>
      <c r="L221" s="79"/>
      <c r="M221" s="79"/>
      <c r="N221" s="79"/>
      <c r="O221" s="79"/>
      <c r="P221" s="79"/>
      <c r="Q221" s="79"/>
      <c r="R221" s="79"/>
      <c r="S221" s="79"/>
      <c r="T221" s="79"/>
      <c r="U221" s="79"/>
      <c r="V221" s="79"/>
      <c r="W221" s="79"/>
      <c r="X221" s="79"/>
      <c r="Y221" s="79"/>
      <c r="Z221" s="79"/>
      <c r="AA221" s="79"/>
      <c r="AB221" s="79"/>
      <c r="AC221" s="79"/>
      <c r="AD221" s="79"/>
      <c r="AE221" s="79"/>
      <c r="AF221" s="79"/>
      <c r="AG221" s="79"/>
      <c r="AH221" s="79"/>
      <c r="AI221" s="79"/>
      <c r="AJ221" s="79"/>
      <c r="AK221" s="79"/>
      <c r="AL221" s="79"/>
      <c r="AM221" s="79"/>
      <c r="AN221" s="79"/>
      <c r="AO221" s="79"/>
      <c r="AP221" s="79"/>
      <c r="AQ221" s="79"/>
      <c r="AR221" s="79"/>
      <c r="AS221" s="79"/>
      <c r="AT221" s="79"/>
      <c r="AU221" s="79"/>
      <c r="AV221" s="79"/>
      <c r="AW221" s="79"/>
      <c r="AX221" s="79"/>
      <c r="AY221" s="79"/>
      <c r="AZ221" s="79"/>
      <c r="BA221" s="79"/>
      <c r="BB221" s="79"/>
      <c r="BC221" s="79"/>
      <c r="BD221" s="79"/>
      <c r="BE221" s="79"/>
      <c r="BF221" s="79"/>
      <c r="BG221" s="79"/>
      <c r="BH221" s="79"/>
    </row>
    <row r="222" spans="1:60" x14ac:dyDescent="0.25">
      <c r="A222" s="79"/>
      <c r="J222" s="79"/>
      <c r="K222" s="79"/>
      <c r="L222" s="79"/>
      <c r="M222" s="79"/>
      <c r="N222" s="79"/>
      <c r="O222" s="79"/>
      <c r="P222" s="79"/>
      <c r="Q222" s="79"/>
      <c r="R222" s="79"/>
      <c r="S222" s="79"/>
      <c r="T222" s="79"/>
      <c r="U222" s="79"/>
      <c r="V222" s="79"/>
      <c r="W222" s="79"/>
      <c r="X222" s="79"/>
      <c r="Y222" s="79"/>
      <c r="Z222" s="79"/>
      <c r="AA222" s="79"/>
      <c r="AB222" s="79"/>
      <c r="AC222" s="79"/>
      <c r="AD222" s="79"/>
      <c r="AE222" s="79"/>
      <c r="AF222" s="79"/>
      <c r="AG222" s="79"/>
      <c r="AH222" s="79"/>
      <c r="AI222" s="79"/>
      <c r="AJ222" s="79"/>
      <c r="AK222" s="79"/>
      <c r="AL222" s="79"/>
      <c r="AM222" s="79"/>
      <c r="AN222" s="79"/>
      <c r="AO222" s="79"/>
      <c r="AP222" s="79"/>
      <c r="AQ222" s="79"/>
      <c r="AR222" s="79"/>
      <c r="AS222" s="79"/>
      <c r="AT222" s="79"/>
      <c r="AU222" s="79"/>
      <c r="AV222" s="79"/>
      <c r="AW222" s="79"/>
      <c r="AX222" s="79"/>
      <c r="AY222" s="79"/>
      <c r="AZ222" s="79"/>
      <c r="BA222" s="79"/>
      <c r="BB222" s="79"/>
      <c r="BC222" s="79"/>
      <c r="BD222" s="79"/>
      <c r="BE222" s="79"/>
      <c r="BF222" s="79"/>
      <c r="BG222" s="79"/>
      <c r="BH222" s="79"/>
    </row>
    <row r="223" spans="1:60" x14ac:dyDescent="0.25">
      <c r="A223" s="79"/>
      <c r="J223" s="79"/>
      <c r="K223" s="79"/>
      <c r="L223" s="79"/>
      <c r="M223" s="79"/>
      <c r="N223" s="79"/>
      <c r="O223" s="79"/>
      <c r="P223" s="79"/>
      <c r="Q223" s="79"/>
      <c r="R223" s="79"/>
      <c r="S223" s="79"/>
      <c r="T223" s="79"/>
      <c r="U223" s="79"/>
      <c r="V223" s="79"/>
      <c r="W223" s="79"/>
      <c r="X223" s="79"/>
      <c r="Y223" s="79"/>
      <c r="Z223" s="79"/>
      <c r="AA223" s="79"/>
      <c r="AB223" s="79"/>
      <c r="AC223" s="79"/>
      <c r="AD223" s="79"/>
      <c r="AE223" s="79"/>
      <c r="AF223" s="79"/>
      <c r="AG223" s="79"/>
      <c r="AH223" s="79"/>
      <c r="AI223" s="79"/>
      <c r="AJ223" s="79"/>
      <c r="AK223" s="79"/>
      <c r="AL223" s="79"/>
      <c r="AM223" s="79"/>
      <c r="AN223" s="79"/>
      <c r="AO223" s="79"/>
      <c r="AP223" s="79"/>
      <c r="AQ223" s="79"/>
      <c r="AR223" s="79"/>
      <c r="AS223" s="79"/>
      <c r="AT223" s="79"/>
      <c r="AU223" s="79"/>
      <c r="AV223" s="79"/>
      <c r="AW223" s="79"/>
      <c r="AX223" s="79"/>
      <c r="AY223" s="79"/>
      <c r="AZ223" s="79"/>
      <c r="BA223" s="79"/>
      <c r="BB223" s="79"/>
      <c r="BC223" s="79"/>
      <c r="BD223" s="79"/>
      <c r="BE223" s="79"/>
      <c r="BF223" s="79"/>
      <c r="BG223" s="79"/>
      <c r="BH223" s="79"/>
    </row>
    <row r="224" spans="1:60" x14ac:dyDescent="0.25">
      <c r="A224" s="79"/>
      <c r="J224" s="79"/>
      <c r="K224" s="79"/>
      <c r="L224" s="79"/>
      <c r="M224" s="79"/>
      <c r="N224" s="79"/>
      <c r="O224" s="79"/>
      <c r="P224" s="79"/>
      <c r="Q224" s="79"/>
      <c r="R224" s="79"/>
      <c r="S224" s="79"/>
      <c r="T224" s="79"/>
      <c r="U224" s="79"/>
      <c r="V224" s="79"/>
      <c r="W224" s="79"/>
      <c r="X224" s="79"/>
      <c r="Y224" s="79"/>
      <c r="Z224" s="79"/>
      <c r="AA224" s="79"/>
      <c r="AB224" s="79"/>
      <c r="AC224" s="79"/>
      <c r="AD224" s="79"/>
      <c r="AE224" s="79"/>
      <c r="AF224" s="79"/>
      <c r="AG224" s="79"/>
      <c r="AH224" s="79"/>
      <c r="AI224" s="79"/>
      <c r="AJ224" s="79"/>
      <c r="AK224" s="79"/>
      <c r="AL224" s="79"/>
      <c r="AM224" s="79"/>
      <c r="AN224" s="79"/>
      <c r="AO224" s="79"/>
      <c r="AP224" s="79"/>
      <c r="AQ224" s="79"/>
      <c r="AR224" s="79"/>
      <c r="AS224" s="79"/>
      <c r="AT224" s="79"/>
      <c r="AU224" s="79"/>
      <c r="AV224" s="79"/>
      <c r="AW224" s="79"/>
      <c r="AX224" s="79"/>
      <c r="AY224" s="79"/>
      <c r="AZ224" s="79"/>
      <c r="BA224" s="79"/>
      <c r="BB224" s="79"/>
      <c r="BC224" s="79"/>
      <c r="BD224" s="79"/>
      <c r="BE224" s="79"/>
      <c r="BF224" s="79"/>
      <c r="BG224" s="79"/>
      <c r="BH224" s="79"/>
    </row>
    <row r="225" spans="1:60" x14ac:dyDescent="0.25">
      <c r="A225" s="79"/>
      <c r="J225" s="79"/>
      <c r="K225" s="79"/>
      <c r="L225" s="79"/>
      <c r="M225" s="79"/>
      <c r="N225" s="79"/>
      <c r="O225" s="79"/>
      <c r="P225" s="79"/>
      <c r="Q225" s="79"/>
      <c r="R225" s="79"/>
      <c r="S225" s="79"/>
      <c r="T225" s="79"/>
      <c r="U225" s="79"/>
      <c r="V225" s="79"/>
      <c r="W225" s="79"/>
      <c r="X225" s="79"/>
      <c r="Y225" s="79"/>
      <c r="Z225" s="79"/>
      <c r="AA225" s="79"/>
      <c r="AB225" s="79"/>
      <c r="AC225" s="79"/>
      <c r="AD225" s="79"/>
      <c r="AE225" s="79"/>
      <c r="AF225" s="79"/>
      <c r="AG225" s="79"/>
      <c r="AH225" s="79"/>
      <c r="AI225" s="79"/>
      <c r="AJ225" s="79"/>
      <c r="AK225" s="79"/>
      <c r="AL225" s="79"/>
      <c r="AM225" s="79"/>
      <c r="AN225" s="79"/>
      <c r="AO225" s="79"/>
      <c r="AP225" s="79"/>
      <c r="AQ225" s="79"/>
      <c r="AR225" s="79"/>
      <c r="AS225" s="79"/>
      <c r="AT225" s="79"/>
      <c r="AU225" s="79"/>
      <c r="AV225" s="79"/>
      <c r="AW225" s="79"/>
      <c r="AX225" s="79"/>
      <c r="AY225" s="79"/>
      <c r="AZ225" s="79"/>
      <c r="BA225" s="79"/>
      <c r="BB225" s="79"/>
      <c r="BC225" s="79"/>
      <c r="BD225" s="79"/>
      <c r="BE225" s="79"/>
      <c r="BF225" s="79"/>
      <c r="BG225" s="79"/>
      <c r="BH225" s="79"/>
    </row>
    <row r="226" spans="1:60" x14ac:dyDescent="0.25">
      <c r="A226" s="79"/>
      <c r="J226" s="79"/>
      <c r="K226" s="79"/>
      <c r="L226" s="79"/>
      <c r="M226" s="79"/>
      <c r="N226" s="79"/>
      <c r="O226" s="79"/>
      <c r="P226" s="79"/>
      <c r="Q226" s="79"/>
      <c r="R226" s="79"/>
      <c r="S226" s="79"/>
      <c r="T226" s="79"/>
      <c r="U226" s="79"/>
      <c r="V226" s="79"/>
      <c r="W226" s="79"/>
      <c r="X226" s="79"/>
      <c r="Y226" s="79"/>
      <c r="Z226" s="79"/>
      <c r="AA226" s="79"/>
      <c r="AB226" s="79"/>
      <c r="AC226" s="79"/>
      <c r="AD226" s="79"/>
      <c r="AE226" s="79"/>
      <c r="AF226" s="79"/>
      <c r="AG226" s="79"/>
      <c r="AH226" s="79"/>
      <c r="AI226" s="79"/>
      <c r="AJ226" s="79"/>
      <c r="AK226" s="79"/>
      <c r="AL226" s="79"/>
      <c r="AM226" s="79"/>
      <c r="AN226" s="79"/>
      <c r="AO226" s="79"/>
      <c r="AP226" s="79"/>
      <c r="AQ226" s="79"/>
      <c r="AR226" s="79"/>
      <c r="AS226" s="79"/>
      <c r="AT226" s="79"/>
      <c r="AU226" s="79"/>
      <c r="AV226" s="79"/>
      <c r="AW226" s="79"/>
      <c r="AX226" s="79"/>
      <c r="AY226" s="79"/>
      <c r="AZ226" s="79"/>
      <c r="BA226" s="79"/>
      <c r="BB226" s="79"/>
      <c r="BC226" s="79"/>
      <c r="BD226" s="79"/>
      <c r="BE226" s="79"/>
      <c r="BF226" s="79"/>
      <c r="BG226" s="79"/>
      <c r="BH226" s="79"/>
    </row>
    <row r="227" spans="1:60" x14ac:dyDescent="0.25">
      <c r="A227" s="79"/>
      <c r="J227" s="79"/>
      <c r="K227" s="79"/>
      <c r="L227" s="79"/>
      <c r="M227" s="79"/>
      <c r="N227" s="79"/>
      <c r="O227" s="79"/>
      <c r="P227" s="79"/>
      <c r="Q227" s="79"/>
      <c r="R227" s="79"/>
      <c r="S227" s="79"/>
      <c r="T227" s="79"/>
      <c r="U227" s="79"/>
      <c r="V227" s="79"/>
      <c r="W227" s="79"/>
      <c r="X227" s="79"/>
      <c r="Y227" s="79"/>
      <c r="Z227" s="79"/>
      <c r="AA227" s="79"/>
      <c r="AB227" s="79"/>
      <c r="AC227" s="79"/>
      <c r="AD227" s="79"/>
      <c r="AE227" s="79"/>
      <c r="AF227" s="79"/>
      <c r="AG227" s="79"/>
      <c r="AH227" s="79"/>
      <c r="AI227" s="79"/>
      <c r="AJ227" s="79"/>
      <c r="AK227" s="79"/>
      <c r="AL227" s="79"/>
      <c r="AM227" s="79"/>
      <c r="AN227" s="79"/>
      <c r="AO227" s="79"/>
      <c r="AP227" s="79"/>
      <c r="AQ227" s="79"/>
      <c r="AR227" s="79"/>
      <c r="AS227" s="79"/>
      <c r="AT227" s="79"/>
      <c r="AU227" s="79"/>
      <c r="AV227" s="79"/>
      <c r="AW227" s="79"/>
      <c r="AX227" s="79"/>
      <c r="AY227" s="79"/>
      <c r="AZ227" s="79"/>
      <c r="BA227" s="79"/>
      <c r="BB227" s="79"/>
      <c r="BC227" s="79"/>
      <c r="BD227" s="79"/>
      <c r="BE227" s="79"/>
      <c r="BF227" s="79"/>
      <c r="BG227" s="79"/>
      <c r="BH227" s="79"/>
    </row>
    <row r="228" spans="1:60" x14ac:dyDescent="0.25">
      <c r="A228" s="79"/>
      <c r="J228" s="79"/>
      <c r="K228" s="79"/>
      <c r="L228" s="79"/>
      <c r="M228" s="79"/>
      <c r="N228" s="79"/>
      <c r="O228" s="79"/>
      <c r="P228" s="79"/>
      <c r="Q228" s="79"/>
      <c r="R228" s="79"/>
      <c r="S228" s="79"/>
      <c r="T228" s="79"/>
      <c r="U228" s="79"/>
      <c r="V228" s="79"/>
      <c r="W228" s="79"/>
      <c r="X228" s="79"/>
      <c r="Y228" s="79"/>
      <c r="Z228" s="79"/>
      <c r="AA228" s="79"/>
      <c r="AB228" s="79"/>
      <c r="AC228" s="79"/>
      <c r="AD228" s="79"/>
      <c r="AE228" s="79"/>
      <c r="AF228" s="79"/>
      <c r="AG228" s="79"/>
      <c r="AH228" s="79"/>
      <c r="AI228" s="79"/>
      <c r="AJ228" s="79"/>
      <c r="AK228" s="79"/>
      <c r="AL228" s="79"/>
      <c r="AM228" s="79"/>
      <c r="AN228" s="79"/>
      <c r="AO228" s="79"/>
      <c r="AP228" s="79"/>
      <c r="AQ228" s="79"/>
      <c r="AR228" s="79"/>
      <c r="AS228" s="79"/>
      <c r="AT228" s="79"/>
      <c r="AU228" s="79"/>
      <c r="AV228" s="79"/>
      <c r="AW228" s="79"/>
      <c r="AX228" s="79"/>
      <c r="AY228" s="79"/>
      <c r="AZ228" s="79"/>
      <c r="BA228" s="79"/>
      <c r="BB228" s="79"/>
      <c r="BC228" s="79"/>
      <c r="BD228" s="79"/>
      <c r="BE228" s="79"/>
      <c r="BF228" s="79"/>
      <c r="BG228" s="79"/>
      <c r="BH228" s="79"/>
    </row>
    <row r="229" spans="1:60" x14ac:dyDescent="0.25">
      <c r="A229" s="79"/>
      <c r="J229" s="79"/>
      <c r="K229" s="79"/>
      <c r="L229" s="79"/>
      <c r="M229" s="79"/>
      <c r="N229" s="79"/>
      <c r="O229" s="79"/>
      <c r="P229" s="79"/>
      <c r="Q229" s="79"/>
      <c r="R229" s="79"/>
      <c r="S229" s="79"/>
      <c r="T229" s="79"/>
      <c r="U229" s="79"/>
      <c r="V229" s="79"/>
      <c r="W229" s="79"/>
      <c r="X229" s="79"/>
      <c r="Y229" s="79"/>
      <c r="Z229" s="79"/>
      <c r="AA229" s="79"/>
      <c r="AB229" s="79"/>
      <c r="AC229" s="79"/>
      <c r="AD229" s="79"/>
      <c r="AE229" s="79"/>
      <c r="AF229" s="79"/>
      <c r="AG229" s="79"/>
      <c r="AH229" s="79"/>
      <c r="AI229" s="79"/>
      <c r="AJ229" s="79"/>
      <c r="AK229" s="79"/>
      <c r="AL229" s="79"/>
      <c r="AM229" s="79"/>
      <c r="AN229" s="79"/>
      <c r="AO229" s="79"/>
      <c r="AP229" s="79"/>
      <c r="AQ229" s="79"/>
      <c r="AR229" s="79"/>
      <c r="AS229" s="79"/>
      <c r="AT229" s="79"/>
      <c r="AU229" s="79"/>
      <c r="AV229" s="79"/>
      <c r="AW229" s="79"/>
      <c r="AX229" s="79"/>
      <c r="AY229" s="79"/>
      <c r="AZ229" s="79"/>
      <c r="BA229" s="79"/>
      <c r="BB229" s="79"/>
      <c r="BC229" s="79"/>
      <c r="BD229" s="79"/>
      <c r="BE229" s="79"/>
      <c r="BF229" s="79"/>
      <c r="BG229" s="79"/>
      <c r="BH229" s="79"/>
    </row>
    <row r="230" spans="1:60" x14ac:dyDescent="0.25">
      <c r="A230" s="79"/>
      <c r="J230" s="79"/>
      <c r="K230" s="79"/>
      <c r="L230" s="79"/>
      <c r="M230" s="79"/>
      <c r="N230" s="79"/>
      <c r="O230" s="79"/>
      <c r="P230" s="79"/>
      <c r="Q230" s="79"/>
      <c r="R230" s="79"/>
      <c r="S230" s="79"/>
      <c r="T230" s="79"/>
      <c r="U230" s="79"/>
      <c r="V230" s="79"/>
      <c r="W230" s="79"/>
      <c r="X230" s="79"/>
      <c r="Y230" s="79"/>
      <c r="Z230" s="79"/>
      <c r="AA230" s="79"/>
      <c r="AB230" s="79"/>
      <c r="AC230" s="79"/>
      <c r="AD230" s="79"/>
      <c r="AE230" s="79"/>
      <c r="AF230" s="79"/>
      <c r="AG230" s="79"/>
      <c r="AH230" s="79"/>
      <c r="AI230" s="79"/>
      <c r="AJ230" s="79"/>
      <c r="AK230" s="79"/>
      <c r="AL230" s="79"/>
      <c r="AM230" s="79"/>
      <c r="AN230" s="79"/>
      <c r="AO230" s="79"/>
      <c r="AP230" s="79"/>
      <c r="AQ230" s="79"/>
      <c r="AR230" s="79"/>
      <c r="AS230" s="79"/>
      <c r="AT230" s="79"/>
      <c r="AU230" s="79"/>
      <c r="AV230" s="79"/>
      <c r="AW230" s="79"/>
      <c r="AX230" s="79"/>
      <c r="AY230" s="79"/>
      <c r="AZ230" s="79"/>
      <c r="BA230" s="79"/>
      <c r="BB230" s="79"/>
      <c r="BC230" s="79"/>
      <c r="BD230" s="79"/>
      <c r="BE230" s="79"/>
      <c r="BF230" s="79"/>
      <c r="BG230" s="79"/>
      <c r="BH230" s="79"/>
    </row>
    <row r="231" spans="1:60" x14ac:dyDescent="0.25">
      <c r="A231" s="79"/>
      <c r="J231" s="79"/>
      <c r="K231" s="79"/>
      <c r="L231" s="79"/>
      <c r="M231" s="79"/>
      <c r="N231" s="79"/>
      <c r="O231" s="79"/>
      <c r="P231" s="79"/>
      <c r="Q231" s="79"/>
      <c r="R231" s="79"/>
      <c r="S231" s="79"/>
      <c r="T231" s="79"/>
      <c r="U231" s="79"/>
      <c r="V231" s="79"/>
      <c r="W231" s="79"/>
      <c r="X231" s="79"/>
      <c r="Y231" s="79"/>
      <c r="Z231" s="79"/>
      <c r="AA231" s="79"/>
      <c r="AB231" s="79"/>
      <c r="AC231" s="79"/>
      <c r="AD231" s="79"/>
      <c r="AE231" s="79"/>
      <c r="AF231" s="79"/>
      <c r="AG231" s="79"/>
      <c r="AH231" s="79"/>
      <c r="AI231" s="79"/>
      <c r="AJ231" s="79"/>
      <c r="AK231" s="79"/>
      <c r="AL231" s="79"/>
      <c r="AM231" s="79"/>
      <c r="AN231" s="79"/>
      <c r="AO231" s="79"/>
      <c r="AP231" s="79"/>
      <c r="AQ231" s="79"/>
      <c r="AR231" s="79"/>
      <c r="AS231" s="79"/>
      <c r="AT231" s="79"/>
      <c r="AU231" s="79"/>
      <c r="AV231" s="79"/>
      <c r="AW231" s="79"/>
      <c r="AX231" s="79"/>
      <c r="AY231" s="79"/>
      <c r="AZ231" s="79"/>
      <c r="BA231" s="79"/>
      <c r="BB231" s="79"/>
      <c r="BC231" s="79"/>
      <c r="BD231" s="79"/>
      <c r="BE231" s="79"/>
      <c r="BF231" s="79"/>
      <c r="BG231" s="79"/>
      <c r="BH231" s="79"/>
    </row>
    <row r="232" spans="1:60" x14ac:dyDescent="0.25">
      <c r="A232" s="79"/>
      <c r="J232" s="79"/>
      <c r="K232" s="79"/>
      <c r="L232" s="79"/>
      <c r="M232" s="79"/>
      <c r="N232" s="79"/>
      <c r="O232" s="79"/>
      <c r="P232" s="79"/>
      <c r="Q232" s="79"/>
      <c r="R232" s="79"/>
      <c r="S232" s="79"/>
      <c r="T232" s="79"/>
      <c r="U232" s="79"/>
      <c r="V232" s="79"/>
      <c r="W232" s="79"/>
      <c r="X232" s="79"/>
      <c r="Y232" s="79"/>
      <c r="Z232" s="79"/>
      <c r="AA232" s="79"/>
      <c r="AB232" s="79"/>
      <c r="AC232" s="79"/>
      <c r="AD232" s="79"/>
      <c r="AE232" s="79"/>
      <c r="AF232" s="79"/>
      <c r="AG232" s="79"/>
      <c r="AH232" s="79"/>
      <c r="AI232" s="79"/>
      <c r="AJ232" s="79"/>
      <c r="AK232" s="79"/>
      <c r="AL232" s="79"/>
      <c r="AM232" s="79"/>
      <c r="AN232" s="79"/>
      <c r="AO232" s="79"/>
      <c r="AP232" s="79"/>
      <c r="AQ232" s="79"/>
      <c r="AR232" s="79"/>
      <c r="AS232" s="79"/>
      <c r="AT232" s="79"/>
      <c r="AU232" s="79"/>
      <c r="AV232" s="79"/>
      <c r="AW232" s="79"/>
      <c r="AX232" s="79"/>
      <c r="AY232" s="79"/>
      <c r="AZ232" s="79"/>
      <c r="BA232" s="79"/>
      <c r="BB232" s="79"/>
      <c r="BC232" s="79"/>
      <c r="BD232" s="79"/>
      <c r="BE232" s="79"/>
      <c r="BF232" s="79"/>
      <c r="BG232" s="79"/>
      <c r="BH232" s="79"/>
    </row>
    <row r="233" spans="1:60" x14ac:dyDescent="0.25">
      <c r="A233" s="79"/>
      <c r="J233" s="79"/>
      <c r="K233" s="79"/>
      <c r="L233" s="79"/>
      <c r="M233" s="79"/>
      <c r="N233" s="79"/>
      <c r="O233" s="79"/>
      <c r="P233" s="79"/>
      <c r="Q233" s="79"/>
      <c r="R233" s="79"/>
      <c r="S233" s="79"/>
      <c r="T233" s="79"/>
      <c r="U233" s="79"/>
      <c r="V233" s="79"/>
      <c r="W233" s="79"/>
      <c r="X233" s="79"/>
      <c r="Y233" s="79"/>
      <c r="Z233" s="79"/>
      <c r="AA233" s="79"/>
      <c r="AB233" s="79"/>
      <c r="AC233" s="79"/>
      <c r="AD233" s="79"/>
      <c r="AE233" s="79"/>
      <c r="AF233" s="79"/>
      <c r="AG233" s="79"/>
      <c r="AH233" s="79"/>
      <c r="AI233" s="79"/>
      <c r="AJ233" s="79"/>
      <c r="AK233" s="79"/>
      <c r="AL233" s="79"/>
      <c r="AM233" s="79"/>
      <c r="AN233" s="79"/>
      <c r="AO233" s="79"/>
      <c r="AP233" s="79"/>
      <c r="AQ233" s="79"/>
      <c r="AR233" s="79"/>
      <c r="AS233" s="79"/>
      <c r="AT233" s="79"/>
      <c r="AU233" s="79"/>
      <c r="AV233" s="79"/>
      <c r="AW233" s="79"/>
      <c r="AX233" s="79"/>
      <c r="AY233" s="79"/>
      <c r="AZ233" s="79"/>
      <c r="BA233" s="79"/>
      <c r="BB233" s="79"/>
      <c r="BC233" s="79"/>
      <c r="BD233" s="79"/>
      <c r="BE233" s="79"/>
      <c r="BF233" s="79"/>
      <c r="BG233" s="79"/>
      <c r="BH233" s="79"/>
    </row>
    <row r="234" spans="1:60" x14ac:dyDescent="0.25">
      <c r="A234" s="79"/>
      <c r="J234" s="79"/>
      <c r="K234" s="79"/>
      <c r="L234" s="79"/>
      <c r="M234" s="79"/>
      <c r="N234" s="79"/>
      <c r="O234" s="79"/>
      <c r="P234" s="79"/>
      <c r="Q234" s="79"/>
      <c r="R234" s="79"/>
      <c r="S234" s="79"/>
      <c r="T234" s="79"/>
      <c r="U234" s="79"/>
      <c r="V234" s="79"/>
      <c r="W234" s="79"/>
      <c r="X234" s="79"/>
      <c r="Y234" s="79"/>
      <c r="Z234" s="79"/>
      <c r="AA234" s="79"/>
      <c r="AB234" s="79"/>
      <c r="AC234" s="79"/>
      <c r="AD234" s="79"/>
      <c r="AE234" s="79"/>
      <c r="AF234" s="79"/>
      <c r="AG234" s="79"/>
      <c r="AH234" s="79"/>
      <c r="AI234" s="79"/>
      <c r="AJ234" s="79"/>
      <c r="AK234" s="79"/>
      <c r="AL234" s="79"/>
      <c r="AM234" s="79"/>
      <c r="AN234" s="79"/>
      <c r="AO234" s="79"/>
      <c r="AP234" s="79"/>
      <c r="AQ234" s="79"/>
      <c r="AR234" s="79"/>
      <c r="AS234" s="79"/>
      <c r="AT234" s="79"/>
      <c r="AU234" s="79"/>
      <c r="AV234" s="79"/>
      <c r="AW234" s="79"/>
      <c r="AX234" s="79"/>
      <c r="AY234" s="79"/>
      <c r="AZ234" s="79"/>
      <c r="BA234" s="79"/>
      <c r="BB234" s="79"/>
      <c r="BC234" s="79"/>
      <c r="BD234" s="79"/>
      <c r="BE234" s="79"/>
      <c r="BF234" s="79"/>
      <c r="BG234" s="79"/>
      <c r="BH234" s="79"/>
    </row>
    <row r="235" spans="1:60" x14ac:dyDescent="0.25">
      <c r="A235" s="79"/>
      <c r="J235" s="79"/>
      <c r="K235" s="79"/>
      <c r="L235" s="79"/>
      <c r="M235" s="79"/>
      <c r="N235" s="79"/>
      <c r="O235" s="79"/>
      <c r="P235" s="79"/>
      <c r="Q235" s="79"/>
      <c r="R235" s="79"/>
      <c r="S235" s="79"/>
      <c r="T235" s="79"/>
      <c r="U235" s="79"/>
      <c r="V235" s="79"/>
      <c r="W235" s="79"/>
      <c r="X235" s="79"/>
      <c r="Y235" s="79"/>
      <c r="Z235" s="79"/>
      <c r="AA235" s="79"/>
      <c r="AB235" s="79"/>
      <c r="AC235" s="79"/>
      <c r="AD235" s="79"/>
      <c r="AE235" s="79"/>
      <c r="AF235" s="79"/>
      <c r="AG235" s="79"/>
      <c r="AH235" s="79"/>
      <c r="AI235" s="79"/>
      <c r="AJ235" s="79"/>
      <c r="AK235" s="79"/>
      <c r="AL235" s="79"/>
      <c r="AM235" s="79"/>
      <c r="AN235" s="79"/>
      <c r="AO235" s="79"/>
      <c r="AP235" s="79"/>
      <c r="AQ235" s="79"/>
      <c r="AR235" s="79"/>
      <c r="AS235" s="79"/>
      <c r="AT235" s="79"/>
      <c r="AU235" s="79"/>
      <c r="AV235" s="79"/>
      <c r="AW235" s="79"/>
      <c r="AX235" s="79"/>
      <c r="AY235" s="79"/>
      <c r="AZ235" s="79"/>
      <c r="BA235" s="79"/>
      <c r="BB235" s="79"/>
      <c r="BC235" s="79"/>
      <c r="BD235" s="79"/>
      <c r="BE235" s="79"/>
      <c r="BF235" s="79"/>
      <c r="BG235" s="79"/>
      <c r="BH235" s="79"/>
    </row>
    <row r="236" spans="1:60" x14ac:dyDescent="0.25">
      <c r="A236" s="79"/>
      <c r="J236" s="79"/>
      <c r="K236" s="79"/>
      <c r="L236" s="79"/>
      <c r="M236" s="79"/>
      <c r="N236" s="79"/>
      <c r="O236" s="79"/>
      <c r="P236" s="79"/>
      <c r="Q236" s="79"/>
      <c r="R236" s="79"/>
      <c r="S236" s="79"/>
      <c r="T236" s="79"/>
      <c r="U236" s="79"/>
      <c r="V236" s="79"/>
      <c r="W236" s="79"/>
      <c r="X236" s="79"/>
      <c r="Y236" s="79"/>
      <c r="Z236" s="79"/>
      <c r="AA236" s="79"/>
      <c r="AB236" s="79"/>
      <c r="AC236" s="79"/>
      <c r="AD236" s="79"/>
      <c r="AE236" s="79"/>
      <c r="AF236" s="79"/>
      <c r="AG236" s="79"/>
      <c r="AH236" s="79"/>
      <c r="AI236" s="79"/>
      <c r="AJ236" s="79"/>
      <c r="AK236" s="79"/>
      <c r="AL236" s="79"/>
      <c r="AM236" s="79"/>
      <c r="AN236" s="79"/>
      <c r="AO236" s="79"/>
      <c r="AP236" s="79"/>
      <c r="AQ236" s="79"/>
      <c r="AR236" s="79"/>
      <c r="AS236" s="79"/>
      <c r="AT236" s="79"/>
      <c r="AU236" s="79"/>
      <c r="AV236" s="79"/>
      <c r="AW236" s="79"/>
      <c r="AX236" s="79"/>
      <c r="AY236" s="79"/>
      <c r="AZ236" s="79"/>
      <c r="BA236" s="79"/>
      <c r="BB236" s="79"/>
      <c r="BC236" s="79"/>
      <c r="BD236" s="79"/>
      <c r="BE236" s="79"/>
      <c r="BF236" s="79"/>
      <c r="BG236" s="79"/>
      <c r="BH236" s="79"/>
    </row>
    <row r="237" spans="1:60" x14ac:dyDescent="0.25">
      <c r="A237" s="79"/>
      <c r="J237" s="79"/>
      <c r="K237" s="79"/>
      <c r="L237" s="79"/>
      <c r="M237" s="79"/>
      <c r="N237" s="79"/>
      <c r="O237" s="79"/>
      <c r="P237" s="79"/>
      <c r="Q237" s="79"/>
      <c r="R237" s="79"/>
      <c r="S237" s="79"/>
      <c r="T237" s="79"/>
      <c r="U237" s="79"/>
      <c r="V237" s="79"/>
      <c r="W237" s="79"/>
      <c r="X237" s="79"/>
      <c r="Y237" s="79"/>
      <c r="Z237" s="79"/>
      <c r="AA237" s="79"/>
      <c r="AB237" s="79"/>
      <c r="AC237" s="79"/>
      <c r="AD237" s="79"/>
      <c r="AE237" s="79"/>
      <c r="AF237" s="79"/>
      <c r="AG237" s="79"/>
      <c r="AH237" s="79"/>
      <c r="AI237" s="79"/>
      <c r="AJ237" s="79"/>
      <c r="AK237" s="79"/>
      <c r="AL237" s="79"/>
      <c r="AM237" s="79"/>
      <c r="AN237" s="79"/>
      <c r="AO237" s="79"/>
      <c r="AP237" s="79"/>
      <c r="AQ237" s="79"/>
      <c r="AR237" s="79"/>
      <c r="AS237" s="79"/>
      <c r="AT237" s="79"/>
      <c r="AU237" s="79"/>
      <c r="AV237" s="79"/>
      <c r="AW237" s="79"/>
      <c r="AX237" s="79"/>
      <c r="AY237" s="79"/>
      <c r="AZ237" s="79"/>
      <c r="BA237" s="79"/>
      <c r="BB237" s="79"/>
      <c r="BC237" s="79"/>
      <c r="BD237" s="79"/>
      <c r="BE237" s="79"/>
      <c r="BF237" s="79"/>
      <c r="BG237" s="79"/>
      <c r="BH237" s="79"/>
    </row>
    <row r="238" spans="1:60" x14ac:dyDescent="0.25">
      <c r="A238" s="79"/>
      <c r="J238" s="79"/>
      <c r="K238" s="79"/>
      <c r="L238" s="79"/>
      <c r="M238" s="79"/>
      <c r="N238" s="79"/>
      <c r="O238" s="79"/>
      <c r="P238" s="79"/>
      <c r="Q238" s="79"/>
      <c r="R238" s="79"/>
      <c r="S238" s="79"/>
      <c r="T238" s="79"/>
      <c r="U238" s="79"/>
      <c r="V238" s="79"/>
      <c r="W238" s="79"/>
      <c r="X238" s="79"/>
      <c r="Y238" s="79"/>
      <c r="Z238" s="79"/>
      <c r="AA238" s="79"/>
      <c r="AB238" s="79"/>
      <c r="AC238" s="79"/>
      <c r="AD238" s="79"/>
      <c r="AE238" s="79"/>
      <c r="AF238" s="79"/>
      <c r="AG238" s="79"/>
      <c r="AH238" s="79"/>
      <c r="AI238" s="79"/>
      <c r="AJ238" s="79"/>
      <c r="AK238" s="79"/>
      <c r="AL238" s="79"/>
      <c r="AM238" s="79"/>
      <c r="AN238" s="79"/>
      <c r="AO238" s="79"/>
      <c r="AP238" s="79"/>
      <c r="AQ238" s="79"/>
      <c r="AR238" s="79"/>
      <c r="AS238" s="79"/>
      <c r="AT238" s="79"/>
      <c r="AU238" s="79"/>
      <c r="AV238" s="79"/>
      <c r="AW238" s="79"/>
      <c r="AX238" s="79"/>
      <c r="AY238" s="79"/>
      <c r="AZ238" s="79"/>
      <c r="BA238" s="79"/>
      <c r="BB238" s="79"/>
      <c r="BC238" s="79"/>
      <c r="BD238" s="79"/>
      <c r="BE238" s="79"/>
      <c r="BF238" s="79"/>
      <c r="BG238" s="79"/>
      <c r="BH238" s="79"/>
    </row>
    <row r="239" spans="1:60" x14ac:dyDescent="0.25">
      <c r="A239" s="79"/>
      <c r="J239" s="79"/>
      <c r="K239" s="79"/>
      <c r="L239" s="79"/>
      <c r="M239" s="79"/>
      <c r="N239" s="79"/>
      <c r="O239" s="79"/>
      <c r="P239" s="79"/>
      <c r="Q239" s="79"/>
      <c r="R239" s="79"/>
      <c r="S239" s="79"/>
      <c r="T239" s="79"/>
      <c r="U239" s="79"/>
      <c r="V239" s="79"/>
      <c r="W239" s="79"/>
      <c r="X239" s="79"/>
      <c r="Y239" s="79"/>
      <c r="Z239" s="79"/>
      <c r="AA239" s="79"/>
      <c r="AB239" s="79"/>
      <c r="AC239" s="79"/>
      <c r="AD239" s="79"/>
      <c r="AE239" s="79"/>
      <c r="AF239" s="79"/>
      <c r="AG239" s="79"/>
      <c r="AH239" s="79"/>
      <c r="AI239" s="79"/>
      <c r="AJ239" s="79"/>
      <c r="AK239" s="79"/>
      <c r="AL239" s="79"/>
      <c r="AM239" s="79"/>
      <c r="AN239" s="79"/>
      <c r="AO239" s="79"/>
      <c r="AP239" s="79"/>
      <c r="AQ239" s="79"/>
      <c r="AR239" s="79"/>
      <c r="AS239" s="79"/>
      <c r="AT239" s="79"/>
      <c r="AU239" s="79"/>
      <c r="AV239" s="79"/>
      <c r="AW239" s="79"/>
      <c r="AX239" s="79"/>
      <c r="AY239" s="79"/>
      <c r="AZ239" s="79"/>
      <c r="BA239" s="79"/>
      <c r="BB239" s="79"/>
      <c r="BC239" s="79"/>
      <c r="BD239" s="79"/>
      <c r="BE239" s="79"/>
      <c r="BF239" s="79"/>
      <c r="BG239" s="79"/>
      <c r="BH239" s="79"/>
    </row>
    <row r="240" spans="1:60" x14ac:dyDescent="0.25">
      <c r="A240" s="79"/>
      <c r="J240" s="79"/>
      <c r="K240" s="79"/>
      <c r="L240" s="79"/>
      <c r="M240" s="79"/>
      <c r="N240" s="79"/>
      <c r="O240" s="79"/>
      <c r="P240" s="79"/>
      <c r="Q240" s="79"/>
      <c r="R240" s="79"/>
      <c r="S240" s="79"/>
      <c r="T240" s="79"/>
      <c r="U240" s="79"/>
      <c r="V240" s="79"/>
      <c r="W240" s="79"/>
      <c r="X240" s="79"/>
      <c r="Y240" s="79"/>
      <c r="Z240" s="79"/>
      <c r="AA240" s="79"/>
      <c r="AB240" s="79"/>
      <c r="AC240" s="79"/>
      <c r="AD240" s="79"/>
      <c r="AE240" s="79"/>
      <c r="AF240" s="79"/>
      <c r="AG240" s="79"/>
      <c r="AH240" s="79"/>
      <c r="AI240" s="79"/>
      <c r="AJ240" s="79"/>
      <c r="AK240" s="79"/>
      <c r="AL240" s="79"/>
      <c r="AM240" s="79"/>
      <c r="AN240" s="79"/>
      <c r="AO240" s="79"/>
      <c r="AP240" s="79"/>
      <c r="AQ240" s="79"/>
      <c r="AR240" s="79"/>
      <c r="AS240" s="79"/>
      <c r="AT240" s="79"/>
      <c r="AU240" s="79"/>
      <c r="AV240" s="79"/>
      <c r="AW240" s="79"/>
      <c r="AX240" s="79"/>
      <c r="AY240" s="79"/>
      <c r="AZ240" s="79"/>
      <c r="BA240" s="79"/>
      <c r="BB240" s="79"/>
      <c r="BC240" s="79"/>
      <c r="BD240" s="79"/>
      <c r="BE240" s="79"/>
      <c r="BF240" s="79"/>
      <c r="BG240" s="79"/>
      <c r="BH240" s="79"/>
    </row>
    <row r="241" spans="1:60" x14ac:dyDescent="0.25">
      <c r="A241" s="79"/>
      <c r="J241" s="79"/>
      <c r="K241" s="79"/>
      <c r="L241" s="79"/>
      <c r="M241" s="79"/>
      <c r="N241" s="79"/>
      <c r="O241" s="79"/>
      <c r="P241" s="79"/>
      <c r="Q241" s="79"/>
      <c r="R241" s="79"/>
      <c r="S241" s="79"/>
      <c r="T241" s="79"/>
      <c r="U241" s="79"/>
      <c r="V241" s="79"/>
      <c r="W241" s="79"/>
      <c r="X241" s="79"/>
      <c r="Y241" s="79"/>
      <c r="Z241" s="79"/>
      <c r="AA241" s="79"/>
      <c r="AB241" s="79"/>
      <c r="AC241" s="79"/>
      <c r="AD241" s="79"/>
      <c r="AE241" s="79"/>
      <c r="AF241" s="79"/>
      <c r="AG241" s="79"/>
      <c r="AH241" s="79"/>
      <c r="AI241" s="79"/>
      <c r="AJ241" s="79"/>
      <c r="AK241" s="79"/>
      <c r="AL241" s="79"/>
      <c r="AM241" s="79"/>
      <c r="AN241" s="79"/>
      <c r="AO241" s="79"/>
      <c r="AP241" s="79"/>
      <c r="AQ241" s="79"/>
      <c r="AR241" s="79"/>
      <c r="AS241" s="79"/>
      <c r="AT241" s="79"/>
      <c r="AU241" s="79"/>
      <c r="AV241" s="79"/>
      <c r="AW241" s="79"/>
      <c r="AX241" s="79"/>
      <c r="AY241" s="79"/>
      <c r="AZ241" s="79"/>
      <c r="BA241" s="79"/>
      <c r="BB241" s="79"/>
      <c r="BC241" s="79"/>
      <c r="BD241" s="79"/>
      <c r="BE241" s="79"/>
      <c r="BF241" s="79"/>
      <c r="BG241" s="79"/>
      <c r="BH241" s="79"/>
    </row>
    <row r="242" spans="1:60" x14ac:dyDescent="0.25">
      <c r="A242" s="79"/>
      <c r="J242" s="79"/>
      <c r="K242" s="79"/>
      <c r="L242" s="79"/>
      <c r="M242" s="79"/>
      <c r="N242" s="79"/>
      <c r="O242" s="79"/>
      <c r="P242" s="79"/>
      <c r="Q242" s="79"/>
      <c r="R242" s="79"/>
      <c r="S242" s="79"/>
      <c r="T242" s="79"/>
      <c r="U242" s="79"/>
      <c r="V242" s="79"/>
      <c r="W242" s="79"/>
      <c r="X242" s="79"/>
      <c r="Y242" s="79"/>
      <c r="Z242" s="79"/>
      <c r="AA242" s="79"/>
      <c r="AB242" s="79"/>
      <c r="AC242" s="79"/>
      <c r="AD242" s="79"/>
      <c r="AE242" s="79"/>
      <c r="AF242" s="79"/>
      <c r="AG242" s="79"/>
      <c r="AH242" s="79"/>
      <c r="AI242" s="79"/>
      <c r="AJ242" s="79"/>
      <c r="AK242" s="79"/>
      <c r="AL242" s="79"/>
      <c r="AM242" s="79"/>
      <c r="AN242" s="79"/>
      <c r="AO242" s="79"/>
      <c r="AP242" s="79"/>
      <c r="AQ242" s="79"/>
      <c r="AR242" s="79"/>
      <c r="AS242" s="79"/>
      <c r="AT242" s="79"/>
      <c r="AU242" s="79"/>
      <c r="AV242" s="79"/>
      <c r="AW242" s="79"/>
      <c r="AX242" s="79"/>
      <c r="AY242" s="79"/>
      <c r="AZ242" s="79"/>
      <c r="BA242" s="79"/>
      <c r="BB242" s="79"/>
      <c r="BC242" s="79"/>
      <c r="BD242" s="79"/>
      <c r="BE242" s="79"/>
      <c r="BF242" s="79"/>
      <c r="BG242" s="79"/>
      <c r="BH242" s="79"/>
    </row>
    <row r="243" spans="1:60" x14ac:dyDescent="0.25">
      <c r="A243" s="79"/>
      <c r="J243" s="79"/>
      <c r="K243" s="79"/>
      <c r="L243" s="79"/>
      <c r="M243" s="79"/>
      <c r="N243" s="79"/>
      <c r="O243" s="79"/>
      <c r="P243" s="79"/>
      <c r="Q243" s="79"/>
      <c r="R243" s="79"/>
      <c r="S243" s="79"/>
      <c r="T243" s="79"/>
      <c r="U243" s="79"/>
      <c r="V243" s="79"/>
      <c r="W243" s="79"/>
      <c r="X243" s="79"/>
      <c r="Y243" s="79"/>
      <c r="Z243" s="79"/>
      <c r="AA243" s="79"/>
      <c r="AB243" s="79"/>
      <c r="AC243" s="79"/>
      <c r="AD243" s="79"/>
      <c r="AE243" s="79"/>
      <c r="AF243" s="79"/>
      <c r="AG243" s="79"/>
      <c r="AH243" s="79"/>
      <c r="AI243" s="79"/>
      <c r="AJ243" s="79"/>
      <c r="AK243" s="79"/>
      <c r="AL243" s="79"/>
      <c r="AM243" s="79"/>
      <c r="AN243" s="79"/>
      <c r="AO243" s="79"/>
      <c r="AP243" s="79"/>
      <c r="AQ243" s="79"/>
      <c r="AR243" s="79"/>
      <c r="AS243" s="79"/>
      <c r="AT243" s="79"/>
      <c r="AU243" s="79"/>
      <c r="AV243" s="79"/>
      <c r="AW243" s="79"/>
      <c r="AX243" s="79"/>
      <c r="AY243" s="79"/>
      <c r="AZ243" s="79"/>
      <c r="BA243" s="79"/>
      <c r="BB243" s="79"/>
      <c r="BC243" s="79"/>
      <c r="BD243" s="79"/>
      <c r="BE243" s="79"/>
      <c r="BF243" s="79"/>
      <c r="BG243" s="79"/>
      <c r="BH243" s="79"/>
    </row>
    <row r="244" spans="1:60" x14ac:dyDescent="0.25">
      <c r="A244" s="79"/>
      <c r="J244" s="79"/>
      <c r="K244" s="79"/>
      <c r="L244" s="79"/>
      <c r="M244" s="79"/>
      <c r="N244" s="79"/>
      <c r="O244" s="79"/>
      <c r="P244" s="79"/>
      <c r="Q244" s="79"/>
      <c r="R244" s="79"/>
      <c r="S244" s="79"/>
      <c r="T244" s="79"/>
      <c r="U244" s="79"/>
      <c r="V244" s="79"/>
      <c r="W244" s="79"/>
      <c r="X244" s="79"/>
      <c r="Y244" s="79"/>
      <c r="Z244" s="79"/>
      <c r="AA244" s="79"/>
      <c r="AB244" s="79"/>
      <c r="AC244" s="79"/>
      <c r="AD244" s="79"/>
      <c r="AE244" s="79"/>
      <c r="AF244" s="79"/>
      <c r="AG244" s="79"/>
      <c r="AH244" s="79"/>
      <c r="AI244" s="79"/>
      <c r="AJ244" s="79"/>
      <c r="AK244" s="79"/>
      <c r="AL244" s="79"/>
      <c r="AM244" s="79"/>
      <c r="AN244" s="79"/>
      <c r="AO244" s="79"/>
      <c r="AP244" s="79"/>
      <c r="AQ244" s="79"/>
      <c r="AR244" s="79"/>
      <c r="AS244" s="79"/>
      <c r="AT244" s="79"/>
      <c r="AU244" s="79"/>
      <c r="AV244" s="79"/>
      <c r="AW244" s="79"/>
      <c r="AX244" s="79"/>
      <c r="AY244" s="79"/>
      <c r="AZ244" s="79"/>
      <c r="BA244" s="79"/>
      <c r="BB244" s="79"/>
      <c r="BC244" s="79"/>
      <c r="BD244" s="79"/>
      <c r="BE244" s="79"/>
      <c r="BF244" s="79"/>
      <c r="BG244" s="79"/>
      <c r="BH244" s="79"/>
    </row>
    <row r="245" spans="1:60" x14ac:dyDescent="0.25">
      <c r="A245" s="79"/>
    </row>
    <row r="246" spans="1:60" x14ac:dyDescent="0.25">
      <c r="A246" s="79"/>
    </row>
    <row r="247" spans="1:60" x14ac:dyDescent="0.25">
      <c r="A247" s="79"/>
    </row>
    <row r="248" spans="1:60" x14ac:dyDescent="0.25">
      <c r="A248" s="79"/>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90" zoomScaleNormal="90" workbookViewId="0">
      <selection activeCell="G5" sqref="G5"/>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79"/>
      <c r="B1" s="445" t="s">
        <v>53</v>
      </c>
      <c r="C1" s="445"/>
      <c r="D1" s="445"/>
      <c r="E1" s="79"/>
      <c r="F1" s="79"/>
      <c r="G1" s="79"/>
      <c r="H1" s="79"/>
      <c r="I1" s="79"/>
      <c r="J1" s="79"/>
      <c r="K1" s="79"/>
      <c r="L1" s="79"/>
      <c r="M1" s="79"/>
      <c r="N1" s="79"/>
      <c r="O1" s="79"/>
      <c r="P1" s="79"/>
      <c r="Q1" s="79"/>
      <c r="R1" s="79"/>
      <c r="S1" s="79"/>
      <c r="T1" s="79"/>
      <c r="U1" s="79"/>
      <c r="V1" s="79"/>
      <c r="W1" s="79"/>
      <c r="X1" s="79"/>
      <c r="Y1" s="79"/>
      <c r="Z1" s="79"/>
      <c r="AA1" s="79"/>
      <c r="AB1" s="79"/>
      <c r="AC1" s="79"/>
      <c r="AD1" s="79"/>
      <c r="AE1" s="79"/>
    </row>
    <row r="2" spans="1:37" x14ac:dyDescent="0.25">
      <c r="A2" s="79"/>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row>
    <row r="3" spans="1:37" ht="25.5" x14ac:dyDescent="0.25">
      <c r="A3" s="79"/>
      <c r="B3" s="10"/>
      <c r="C3" s="11" t="s">
        <v>50</v>
      </c>
      <c r="D3" s="11" t="s">
        <v>3</v>
      </c>
      <c r="E3" s="79"/>
      <c r="F3" s="79"/>
      <c r="G3" s="79"/>
      <c r="H3" s="79"/>
      <c r="I3" s="79"/>
      <c r="J3" s="79"/>
      <c r="K3" s="79"/>
      <c r="L3" s="79"/>
      <c r="M3" s="79"/>
      <c r="N3" s="79"/>
      <c r="O3" s="79"/>
      <c r="P3" s="79"/>
      <c r="Q3" s="79"/>
      <c r="R3" s="79"/>
      <c r="S3" s="79"/>
      <c r="T3" s="79"/>
      <c r="U3" s="79"/>
      <c r="V3" s="79"/>
      <c r="W3" s="79"/>
      <c r="X3" s="79"/>
      <c r="Y3" s="79"/>
      <c r="Z3" s="79"/>
      <c r="AA3" s="79"/>
      <c r="AB3" s="79"/>
      <c r="AC3" s="79"/>
      <c r="AD3" s="79"/>
      <c r="AE3" s="79"/>
    </row>
    <row r="4" spans="1:37" ht="51" x14ac:dyDescent="0.25">
      <c r="A4" s="79"/>
      <c r="B4" s="12" t="s">
        <v>49</v>
      </c>
      <c r="C4" s="13" t="s">
        <v>205</v>
      </c>
      <c r="D4" s="14">
        <v>0.2</v>
      </c>
      <c r="E4" s="79"/>
      <c r="F4" s="79"/>
      <c r="G4" s="79"/>
      <c r="H4" s="79"/>
      <c r="I4" s="79"/>
      <c r="J4" s="79"/>
      <c r="K4" s="79"/>
      <c r="L4" s="79"/>
      <c r="M4" s="79"/>
      <c r="N4" s="79"/>
      <c r="O4" s="79"/>
      <c r="P4" s="79"/>
      <c r="Q4" s="79"/>
      <c r="R4" s="79"/>
      <c r="S4" s="79"/>
      <c r="T4" s="79"/>
      <c r="U4" s="79"/>
      <c r="V4" s="79"/>
      <c r="W4" s="79"/>
      <c r="X4" s="79"/>
      <c r="Y4" s="79"/>
      <c r="Z4" s="79"/>
      <c r="AA4" s="79"/>
      <c r="AB4" s="79"/>
      <c r="AC4" s="79"/>
      <c r="AD4" s="79"/>
      <c r="AE4" s="79"/>
    </row>
    <row r="5" spans="1:37" ht="51" x14ac:dyDescent="0.25">
      <c r="A5" s="79"/>
      <c r="B5" s="15" t="s">
        <v>51</v>
      </c>
      <c r="C5" s="16" t="s">
        <v>206</v>
      </c>
      <c r="D5" s="17">
        <v>0.4</v>
      </c>
      <c r="E5" s="79"/>
      <c r="F5" s="79"/>
      <c r="G5" s="79"/>
      <c r="H5" s="79"/>
      <c r="I5" s="79"/>
      <c r="J5" s="79"/>
      <c r="K5" s="79"/>
      <c r="L5" s="79"/>
      <c r="M5" s="79"/>
      <c r="N5" s="79"/>
      <c r="O5" s="79"/>
      <c r="P5" s="79"/>
      <c r="Q5" s="79"/>
      <c r="R5" s="79"/>
      <c r="S5" s="79"/>
      <c r="T5" s="79"/>
      <c r="U5" s="79"/>
      <c r="V5" s="79"/>
      <c r="W5" s="79"/>
      <c r="X5" s="79"/>
      <c r="Y5" s="79"/>
      <c r="Z5" s="79"/>
      <c r="AA5" s="79"/>
      <c r="AB5" s="79"/>
      <c r="AC5" s="79"/>
      <c r="AD5" s="79"/>
      <c r="AE5" s="79"/>
    </row>
    <row r="6" spans="1:37" ht="51" x14ac:dyDescent="0.25">
      <c r="A6" s="79"/>
      <c r="B6" s="18" t="s">
        <v>99</v>
      </c>
      <c r="C6" s="16" t="s">
        <v>207</v>
      </c>
      <c r="D6" s="17">
        <v>0.6</v>
      </c>
      <c r="E6" s="79"/>
      <c r="F6" s="79"/>
      <c r="G6" s="79"/>
      <c r="H6" s="79"/>
      <c r="I6" s="79"/>
      <c r="J6" s="79"/>
      <c r="K6" s="79"/>
      <c r="L6" s="79"/>
      <c r="M6" s="79"/>
      <c r="N6" s="79"/>
      <c r="O6" s="79"/>
      <c r="P6" s="79"/>
      <c r="Q6" s="79"/>
      <c r="R6" s="79"/>
      <c r="S6" s="79"/>
      <c r="T6" s="79"/>
      <c r="U6" s="79"/>
      <c r="V6" s="79"/>
      <c r="W6" s="79"/>
      <c r="X6" s="79"/>
      <c r="Y6" s="79"/>
      <c r="Z6" s="79"/>
      <c r="AA6" s="79"/>
      <c r="AB6" s="79"/>
      <c r="AC6" s="79"/>
      <c r="AD6" s="79"/>
      <c r="AE6" s="79"/>
    </row>
    <row r="7" spans="1:37" ht="76.5" x14ac:dyDescent="0.25">
      <c r="A7" s="79"/>
      <c r="B7" s="19" t="s">
        <v>5</v>
      </c>
      <c r="C7" s="16" t="s">
        <v>208</v>
      </c>
      <c r="D7" s="17">
        <v>0.8</v>
      </c>
      <c r="E7" s="79"/>
      <c r="F7" s="79"/>
      <c r="G7" s="79"/>
      <c r="H7" s="79"/>
      <c r="I7" s="79"/>
      <c r="J7" s="79"/>
      <c r="K7" s="79"/>
      <c r="L7" s="79"/>
      <c r="M7" s="79"/>
      <c r="N7" s="79"/>
      <c r="O7" s="79"/>
      <c r="P7" s="79"/>
      <c r="Q7" s="79"/>
      <c r="R7" s="79"/>
      <c r="S7" s="79"/>
      <c r="T7" s="79"/>
      <c r="U7" s="79"/>
      <c r="V7" s="79"/>
      <c r="W7" s="79"/>
      <c r="X7" s="79"/>
      <c r="Y7" s="79"/>
      <c r="Z7" s="79"/>
      <c r="AA7" s="79"/>
      <c r="AB7" s="79"/>
      <c r="AC7" s="79"/>
      <c r="AD7" s="79"/>
      <c r="AE7" s="79"/>
    </row>
    <row r="8" spans="1:37" ht="51" x14ac:dyDescent="0.25">
      <c r="A8" s="79"/>
      <c r="B8" s="20" t="s">
        <v>52</v>
      </c>
      <c r="C8" s="16" t="s">
        <v>209</v>
      </c>
      <c r="D8" s="17">
        <v>1</v>
      </c>
      <c r="E8" s="79"/>
      <c r="F8" s="79"/>
      <c r="G8" s="79"/>
      <c r="H8" s="79"/>
      <c r="I8" s="79"/>
      <c r="J8" s="79"/>
      <c r="K8" s="79"/>
      <c r="L8" s="79"/>
      <c r="M8" s="79"/>
      <c r="N8" s="79"/>
      <c r="O8" s="79"/>
      <c r="P8" s="79"/>
      <c r="Q8" s="79"/>
      <c r="R8" s="79"/>
      <c r="S8" s="79"/>
      <c r="T8" s="79"/>
      <c r="U8" s="79"/>
      <c r="V8" s="79"/>
      <c r="W8" s="79"/>
      <c r="X8" s="79"/>
      <c r="Y8" s="79"/>
      <c r="Z8" s="79"/>
      <c r="AA8" s="79"/>
      <c r="AB8" s="79"/>
      <c r="AC8" s="79"/>
      <c r="AD8" s="79"/>
      <c r="AE8" s="79"/>
    </row>
    <row r="9" spans="1:37" x14ac:dyDescent="0.25">
      <c r="A9" s="79"/>
      <c r="B9" s="103"/>
      <c r="C9" s="103"/>
      <c r="D9" s="103"/>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row>
    <row r="10" spans="1:37" ht="16.5" x14ac:dyDescent="0.25">
      <c r="A10" s="79"/>
      <c r="B10" s="104"/>
      <c r="C10" s="103"/>
      <c r="D10" s="103"/>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row>
    <row r="11" spans="1:37" x14ac:dyDescent="0.25">
      <c r="A11" s="79"/>
      <c r="B11" s="103"/>
      <c r="C11" s="103"/>
      <c r="D11" s="103"/>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row>
    <row r="12" spans="1:37" x14ac:dyDescent="0.25">
      <c r="A12" s="79"/>
      <c r="B12" s="103"/>
      <c r="C12" s="103"/>
      <c r="D12" s="103"/>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row>
    <row r="13" spans="1:37" x14ac:dyDescent="0.25">
      <c r="A13" s="79"/>
      <c r="B13" s="103"/>
      <c r="C13" s="103"/>
      <c r="D13" s="103"/>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row>
    <row r="14" spans="1:37" x14ac:dyDescent="0.25">
      <c r="A14" s="79"/>
      <c r="B14" s="103"/>
      <c r="C14" s="103"/>
      <c r="D14" s="103"/>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row>
    <row r="15" spans="1:37" x14ac:dyDescent="0.25">
      <c r="A15" s="79"/>
      <c r="B15" s="103"/>
      <c r="C15" s="103"/>
      <c r="D15" s="103"/>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row>
    <row r="16" spans="1:37" x14ac:dyDescent="0.25">
      <c r="A16" s="79"/>
      <c r="B16" s="103"/>
      <c r="C16" s="103"/>
      <c r="D16" s="103"/>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row>
    <row r="17" spans="1:37" x14ac:dyDescent="0.25">
      <c r="A17" s="79"/>
      <c r="B17" s="103"/>
      <c r="C17" s="103"/>
      <c r="D17" s="103"/>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row>
    <row r="18" spans="1:37" x14ac:dyDescent="0.25">
      <c r="A18" s="79"/>
      <c r="B18" s="103"/>
      <c r="C18" s="103"/>
      <c r="D18" s="103"/>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row>
    <row r="19" spans="1:37" x14ac:dyDescent="0.25">
      <c r="A19" s="79"/>
      <c r="B19" s="79"/>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row>
    <row r="20" spans="1:37" x14ac:dyDescent="0.25">
      <c r="A20" s="79"/>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row>
    <row r="21" spans="1:37" x14ac:dyDescent="0.25">
      <c r="A21" s="79"/>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row>
    <row r="22" spans="1:37" x14ac:dyDescent="0.25">
      <c r="A22" s="79"/>
      <c r="B22" s="79"/>
      <c r="C22" s="79"/>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row>
    <row r="23" spans="1:37" x14ac:dyDescent="0.25">
      <c r="A23" s="79"/>
      <c r="B23" s="79"/>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row>
    <row r="24" spans="1:37" x14ac:dyDescent="0.25">
      <c r="A24" s="79"/>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row>
    <row r="25" spans="1:37" x14ac:dyDescent="0.25">
      <c r="A25" s="79"/>
      <c r="B25" s="79"/>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row>
    <row r="26" spans="1:37" x14ac:dyDescent="0.25">
      <c r="A26" s="79"/>
      <c r="B26" s="79"/>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row>
    <row r="27" spans="1:37" x14ac:dyDescent="0.25">
      <c r="A27" s="79"/>
      <c r="B27" s="79"/>
      <c r="C27" s="79"/>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row>
    <row r="28" spans="1:37" x14ac:dyDescent="0.25">
      <c r="A28" s="79"/>
      <c r="B28" s="79"/>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row>
    <row r="29" spans="1:37" x14ac:dyDescent="0.25">
      <c r="A29" s="79"/>
      <c r="B29" s="79"/>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row>
    <row r="30" spans="1:37" x14ac:dyDescent="0.25">
      <c r="A30" s="79"/>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row>
    <row r="31" spans="1:37" x14ac:dyDescent="0.25">
      <c r="A31" s="79"/>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row>
    <row r="32" spans="1:37" x14ac:dyDescent="0.25">
      <c r="A32" s="79"/>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row>
    <row r="33" spans="1:31" x14ac:dyDescent="0.25">
      <c r="A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row>
    <row r="34" spans="1:31" x14ac:dyDescent="0.25">
      <c r="A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row>
    <row r="35" spans="1:31" x14ac:dyDescent="0.25">
      <c r="A35" s="79"/>
    </row>
    <row r="36" spans="1:31" x14ac:dyDescent="0.25">
      <c r="A36" s="79"/>
    </row>
    <row r="37" spans="1:31" x14ac:dyDescent="0.25">
      <c r="A37" s="79"/>
    </row>
    <row r="38" spans="1:31" x14ac:dyDescent="0.25">
      <c r="A38" s="79"/>
    </row>
    <row r="39" spans="1:31" x14ac:dyDescent="0.25">
      <c r="A39" s="79"/>
    </row>
    <row r="40" spans="1:31" x14ac:dyDescent="0.25">
      <c r="A40" s="79"/>
    </row>
    <row r="41" spans="1:31" x14ac:dyDescent="0.25">
      <c r="A41" s="79"/>
    </row>
    <row r="42" spans="1:31" x14ac:dyDescent="0.25">
      <c r="A42" s="79"/>
    </row>
    <row r="43" spans="1:31" x14ac:dyDescent="0.25">
      <c r="A43" s="79"/>
    </row>
    <row r="44" spans="1:31" x14ac:dyDescent="0.25">
      <c r="A44" s="79"/>
    </row>
    <row r="45" spans="1:31" x14ac:dyDescent="0.25">
      <c r="A45" s="79"/>
    </row>
    <row r="46" spans="1:31" x14ac:dyDescent="0.25">
      <c r="A46" s="79"/>
    </row>
    <row r="47" spans="1:31" x14ac:dyDescent="0.25">
      <c r="A47" s="79"/>
    </row>
    <row r="48" spans="1:31" x14ac:dyDescent="0.25">
      <c r="A48" s="79"/>
    </row>
    <row r="49" spans="1:1" x14ac:dyDescent="0.25">
      <c r="A49" s="79"/>
    </row>
    <row r="50" spans="1:1" x14ac:dyDescent="0.25">
      <c r="A50" s="79"/>
    </row>
    <row r="51" spans="1:1" x14ac:dyDescent="0.25">
      <c r="A51" s="79"/>
    </row>
    <row r="52" spans="1:1" x14ac:dyDescent="0.25">
      <c r="A52" s="79"/>
    </row>
    <row r="53" spans="1:1" x14ac:dyDescent="0.25">
      <c r="A53" s="79"/>
    </row>
    <row r="54" spans="1:1" x14ac:dyDescent="0.25">
      <c r="A54" s="79"/>
    </row>
    <row r="55" spans="1:1" x14ac:dyDescent="0.25">
      <c r="A55" s="79"/>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8"/>
  <sheetViews>
    <sheetView topLeftCell="A204" zoomScale="60" zoomScaleNormal="60" workbookViewId="0">
      <selection activeCell="B210" sqref="B210:C219"/>
    </sheetView>
  </sheetViews>
  <sheetFormatPr baseColWidth="10" defaultRowHeight="15" x14ac:dyDescent="0.25"/>
  <cols>
    <col min="2" max="2" width="40.42578125" customWidth="1"/>
    <col min="3" max="3" width="119.85546875" customWidth="1"/>
    <col min="4" max="4" width="126.42578125" bestFit="1" customWidth="1"/>
    <col min="5" max="5" width="12.42578125" bestFit="1" customWidth="1"/>
    <col min="6" max="6" width="144.7109375" bestFit="1" customWidth="1"/>
    <col min="7" max="7" width="47.140625" bestFit="1" customWidth="1"/>
    <col min="8" max="8" width="125.140625" bestFit="1" customWidth="1"/>
    <col min="9" max="9" width="146.28515625" bestFit="1" customWidth="1"/>
    <col min="10" max="10" width="52.140625" bestFit="1" customWidth="1"/>
    <col min="11" max="11" width="147.42578125" bestFit="1" customWidth="1"/>
    <col min="12" max="12" width="16.42578125" bestFit="1" customWidth="1"/>
  </cols>
  <sheetData>
    <row r="1" spans="1:21" ht="33.75" x14ac:dyDescent="0.25">
      <c r="A1" s="79"/>
      <c r="B1" s="446" t="s">
        <v>61</v>
      </c>
      <c r="C1" s="446"/>
      <c r="D1" s="446"/>
      <c r="E1" s="79"/>
      <c r="F1" s="79"/>
      <c r="G1" s="79"/>
      <c r="H1" s="79"/>
      <c r="I1" s="79"/>
      <c r="J1" s="79"/>
      <c r="K1" s="79"/>
      <c r="L1" s="79"/>
      <c r="M1" s="79"/>
      <c r="N1" s="79"/>
      <c r="O1" s="79"/>
      <c r="P1" s="79"/>
      <c r="Q1" s="79"/>
      <c r="R1" s="79"/>
      <c r="S1" s="79"/>
      <c r="T1" s="79"/>
      <c r="U1" s="79"/>
    </row>
    <row r="2" spans="1:21" x14ac:dyDescent="0.25">
      <c r="A2" s="79"/>
      <c r="B2" s="79"/>
      <c r="C2" s="79"/>
      <c r="D2" s="79"/>
      <c r="E2" s="79"/>
      <c r="F2" s="79"/>
      <c r="G2" s="79"/>
      <c r="H2" s="79"/>
      <c r="I2" s="79"/>
      <c r="J2" s="79"/>
      <c r="K2" s="79"/>
      <c r="L2" s="79"/>
      <c r="M2" s="79"/>
      <c r="N2" s="79"/>
      <c r="O2" s="79"/>
      <c r="P2" s="79"/>
      <c r="Q2" s="79"/>
      <c r="R2" s="79"/>
      <c r="S2" s="79"/>
      <c r="T2" s="79"/>
      <c r="U2" s="79"/>
    </row>
    <row r="3" spans="1:21" ht="30" x14ac:dyDescent="0.25">
      <c r="A3" s="79"/>
      <c r="B3" s="100"/>
      <c r="C3" s="32" t="s">
        <v>54</v>
      </c>
      <c r="D3" s="32" t="s">
        <v>55</v>
      </c>
      <c r="E3" s="79"/>
      <c r="F3" s="79"/>
      <c r="G3" s="79"/>
      <c r="H3" s="79"/>
      <c r="I3" s="79"/>
      <c r="J3" s="79"/>
      <c r="K3" s="79"/>
      <c r="L3" s="79"/>
      <c r="M3" s="79"/>
      <c r="N3" s="79"/>
      <c r="O3" s="79"/>
      <c r="P3" s="79"/>
      <c r="Q3" s="79"/>
      <c r="R3" s="79"/>
      <c r="S3" s="79"/>
      <c r="T3" s="79"/>
      <c r="U3" s="79"/>
    </row>
    <row r="4" spans="1:21" ht="33.75" x14ac:dyDescent="0.25">
      <c r="A4" s="99" t="s">
        <v>80</v>
      </c>
      <c r="B4" s="35" t="s">
        <v>98</v>
      </c>
      <c r="C4" s="40" t="s">
        <v>140</v>
      </c>
      <c r="D4" s="33" t="s">
        <v>94</v>
      </c>
      <c r="E4" s="79"/>
      <c r="F4" s="79"/>
      <c r="G4" s="79"/>
      <c r="H4" s="79"/>
      <c r="I4" s="79"/>
      <c r="J4" s="79"/>
      <c r="K4" s="79"/>
      <c r="L4" s="79"/>
      <c r="M4" s="79"/>
      <c r="N4" s="79"/>
      <c r="O4" s="79"/>
      <c r="P4" s="79"/>
      <c r="Q4" s="79"/>
      <c r="R4" s="79"/>
      <c r="S4" s="79"/>
      <c r="T4" s="79"/>
      <c r="U4" s="79"/>
    </row>
    <row r="5" spans="1:21" ht="101.25" x14ac:dyDescent="0.25">
      <c r="A5" s="99" t="s">
        <v>81</v>
      </c>
      <c r="B5" s="36" t="s">
        <v>57</v>
      </c>
      <c r="C5" s="41" t="s">
        <v>90</v>
      </c>
      <c r="D5" s="34" t="s">
        <v>95</v>
      </c>
      <c r="E5" s="79"/>
      <c r="F5" s="79"/>
      <c r="G5" s="79"/>
      <c r="H5" s="79"/>
      <c r="I5" s="79"/>
      <c r="J5" s="79"/>
      <c r="K5" s="79"/>
      <c r="L5" s="79"/>
      <c r="M5" s="79"/>
      <c r="N5" s="79"/>
      <c r="O5" s="79"/>
      <c r="P5" s="79"/>
      <c r="Q5" s="79"/>
      <c r="R5" s="79"/>
      <c r="S5" s="79"/>
      <c r="T5" s="79"/>
      <c r="U5" s="79"/>
    </row>
    <row r="6" spans="1:21" ht="67.5" x14ac:dyDescent="0.25">
      <c r="A6" s="99" t="s">
        <v>78</v>
      </c>
      <c r="B6" s="37" t="s">
        <v>58</v>
      </c>
      <c r="C6" s="41" t="s">
        <v>91</v>
      </c>
      <c r="D6" s="34" t="s">
        <v>97</v>
      </c>
      <c r="E6" s="79"/>
      <c r="F6" s="79"/>
      <c r="G6" s="79"/>
      <c r="H6" s="79"/>
      <c r="I6" s="79"/>
      <c r="J6" s="79"/>
      <c r="K6" s="79"/>
      <c r="L6" s="79"/>
      <c r="M6" s="79"/>
      <c r="N6" s="79"/>
      <c r="O6" s="79"/>
      <c r="P6" s="79"/>
      <c r="Q6" s="79"/>
      <c r="R6" s="79"/>
      <c r="S6" s="79"/>
      <c r="T6" s="79"/>
      <c r="U6" s="79"/>
    </row>
    <row r="7" spans="1:21" ht="101.25" x14ac:dyDescent="0.25">
      <c r="A7" s="99" t="s">
        <v>6</v>
      </c>
      <c r="B7" s="38" t="s">
        <v>59</v>
      </c>
      <c r="C7" s="41" t="s">
        <v>92</v>
      </c>
      <c r="D7" s="34" t="s">
        <v>96</v>
      </c>
      <c r="E7" s="79"/>
      <c r="F7" s="79"/>
      <c r="G7" s="79"/>
      <c r="H7" s="79"/>
      <c r="I7" s="79"/>
      <c r="J7" s="79"/>
      <c r="K7" s="79"/>
      <c r="L7" s="79"/>
      <c r="M7" s="79"/>
      <c r="N7" s="79"/>
      <c r="O7" s="79"/>
      <c r="P7" s="79"/>
      <c r="Q7" s="79"/>
      <c r="R7" s="79"/>
      <c r="S7" s="79"/>
      <c r="T7" s="79"/>
      <c r="U7" s="79"/>
    </row>
    <row r="8" spans="1:21" ht="67.5" x14ac:dyDescent="0.25">
      <c r="A8" s="99" t="s">
        <v>82</v>
      </c>
      <c r="B8" s="39" t="s">
        <v>60</v>
      </c>
      <c r="C8" s="41" t="s">
        <v>93</v>
      </c>
      <c r="D8" s="34" t="s">
        <v>110</v>
      </c>
      <c r="E8" s="79"/>
      <c r="F8" s="79"/>
      <c r="G8" s="79"/>
      <c r="H8" s="79"/>
      <c r="I8" s="79"/>
      <c r="J8" s="79"/>
      <c r="K8" s="79"/>
      <c r="L8" s="79"/>
      <c r="M8" s="79"/>
      <c r="N8" s="79"/>
      <c r="O8" s="79"/>
      <c r="P8" s="79"/>
      <c r="Q8" s="79"/>
      <c r="R8" s="79"/>
      <c r="S8" s="79"/>
      <c r="T8" s="79"/>
      <c r="U8" s="79"/>
    </row>
    <row r="9" spans="1:21" ht="20.25" x14ac:dyDescent="0.25">
      <c r="A9" s="99"/>
      <c r="B9" s="99"/>
      <c r="C9" s="101"/>
      <c r="D9" s="101"/>
      <c r="E9" s="79"/>
      <c r="F9" s="79"/>
      <c r="G9" s="79"/>
      <c r="H9" s="79"/>
      <c r="I9" s="79"/>
      <c r="J9" s="79"/>
      <c r="K9" s="79"/>
      <c r="L9" s="79"/>
      <c r="M9" s="79"/>
      <c r="N9" s="79"/>
      <c r="O9" s="79"/>
      <c r="P9" s="79"/>
      <c r="Q9" s="79"/>
      <c r="R9" s="79"/>
      <c r="S9" s="79"/>
      <c r="T9" s="79"/>
      <c r="U9" s="79"/>
    </row>
    <row r="10" spans="1:21" ht="16.5" x14ac:dyDescent="0.25">
      <c r="A10" s="99"/>
      <c r="B10" s="102"/>
      <c r="C10" s="102"/>
      <c r="D10" s="102"/>
      <c r="E10" s="79"/>
      <c r="F10" s="79"/>
      <c r="G10" s="79"/>
      <c r="H10" s="79"/>
      <c r="I10" s="79"/>
      <c r="J10" s="79"/>
      <c r="K10" s="79"/>
      <c r="L10" s="79"/>
      <c r="M10" s="79"/>
      <c r="N10" s="79"/>
      <c r="O10" s="79"/>
      <c r="P10" s="79"/>
      <c r="Q10" s="79"/>
      <c r="R10" s="79"/>
      <c r="S10" s="79"/>
      <c r="T10" s="79"/>
      <c r="U10" s="79"/>
    </row>
    <row r="11" spans="1:21" x14ac:dyDescent="0.25">
      <c r="A11" s="99"/>
      <c r="B11" s="99" t="s">
        <v>88</v>
      </c>
      <c r="C11" s="99" t="s">
        <v>128</v>
      </c>
      <c r="D11" s="99" t="s">
        <v>135</v>
      </c>
      <c r="E11" s="79"/>
      <c r="F11" s="79"/>
      <c r="G11" s="79"/>
      <c r="H11" s="79"/>
      <c r="I11" s="79"/>
      <c r="J11" s="79"/>
      <c r="K11" s="79"/>
      <c r="L11" s="79"/>
      <c r="M11" s="79"/>
      <c r="N11" s="79"/>
      <c r="O11" s="79"/>
      <c r="P11" s="79"/>
      <c r="Q11" s="79"/>
      <c r="R11" s="79"/>
      <c r="S11" s="79"/>
      <c r="T11" s="79"/>
      <c r="U11" s="79"/>
    </row>
    <row r="12" spans="1:21" x14ac:dyDescent="0.25">
      <c r="A12" s="99"/>
      <c r="B12" s="99" t="s">
        <v>86</v>
      </c>
      <c r="C12" s="99" t="s">
        <v>132</v>
      </c>
      <c r="D12" s="99" t="s">
        <v>136</v>
      </c>
      <c r="E12" s="79"/>
      <c r="F12" s="79"/>
      <c r="G12" s="79"/>
      <c r="H12" s="79"/>
      <c r="I12" s="79"/>
      <c r="J12" s="79"/>
      <c r="K12" s="79"/>
      <c r="L12" s="79"/>
      <c r="M12" s="79"/>
      <c r="N12" s="79"/>
      <c r="O12" s="79"/>
      <c r="P12" s="79"/>
      <c r="Q12" s="79"/>
      <c r="R12" s="79"/>
      <c r="S12" s="79"/>
      <c r="T12" s="79"/>
      <c r="U12" s="79"/>
    </row>
    <row r="13" spans="1:21" x14ac:dyDescent="0.25">
      <c r="A13" s="99"/>
      <c r="B13" s="99"/>
      <c r="C13" s="99" t="s">
        <v>131</v>
      </c>
      <c r="D13" s="99" t="s">
        <v>137</v>
      </c>
      <c r="E13" s="79"/>
      <c r="F13" s="79"/>
      <c r="G13" s="79"/>
      <c r="H13" s="79"/>
      <c r="I13" s="79"/>
      <c r="J13" s="79"/>
      <c r="K13" s="79"/>
      <c r="L13" s="79"/>
      <c r="M13" s="79"/>
      <c r="N13" s="79"/>
      <c r="O13" s="79"/>
      <c r="P13" s="79"/>
      <c r="Q13" s="79"/>
      <c r="R13" s="79"/>
      <c r="S13" s="79"/>
      <c r="T13" s="79"/>
      <c r="U13" s="79"/>
    </row>
    <row r="14" spans="1:21" x14ac:dyDescent="0.25">
      <c r="A14" s="99"/>
      <c r="B14" s="99"/>
      <c r="C14" s="99" t="s">
        <v>133</v>
      </c>
      <c r="D14" s="99" t="s">
        <v>138</v>
      </c>
      <c r="E14" s="79"/>
      <c r="F14" s="79"/>
      <c r="G14" s="79"/>
      <c r="H14" s="79"/>
      <c r="I14" s="79"/>
      <c r="J14" s="79"/>
      <c r="K14" s="79"/>
      <c r="L14" s="79"/>
      <c r="M14" s="79"/>
      <c r="N14" s="79"/>
      <c r="O14" s="79"/>
      <c r="P14" s="79"/>
      <c r="Q14" s="79"/>
      <c r="R14" s="79"/>
      <c r="S14" s="79"/>
      <c r="T14" s="79"/>
      <c r="U14" s="79"/>
    </row>
    <row r="15" spans="1:21" x14ac:dyDescent="0.25">
      <c r="A15" s="99"/>
      <c r="B15" s="99"/>
      <c r="C15" s="99" t="s">
        <v>134</v>
      </c>
      <c r="D15" s="99" t="s">
        <v>139</v>
      </c>
      <c r="E15" s="79"/>
      <c r="F15" s="79"/>
      <c r="G15" s="79"/>
      <c r="H15" s="79"/>
      <c r="I15" s="79"/>
      <c r="J15" s="79"/>
      <c r="K15" s="79"/>
      <c r="L15" s="79"/>
      <c r="M15" s="79"/>
      <c r="N15" s="79"/>
      <c r="O15" s="79"/>
      <c r="P15" s="79"/>
      <c r="Q15" s="79"/>
      <c r="R15" s="79"/>
      <c r="S15" s="79"/>
      <c r="T15" s="79"/>
      <c r="U15" s="79"/>
    </row>
    <row r="16" spans="1:21" x14ac:dyDescent="0.25">
      <c r="A16" s="99"/>
      <c r="B16" s="99"/>
      <c r="C16" s="99"/>
      <c r="D16" s="99"/>
      <c r="E16" s="79"/>
      <c r="F16" s="79"/>
      <c r="G16" s="79"/>
      <c r="H16" s="79"/>
      <c r="I16" s="79"/>
      <c r="J16" s="79"/>
      <c r="K16" s="79"/>
      <c r="L16" s="79"/>
      <c r="M16" s="79"/>
      <c r="N16" s="79"/>
      <c r="O16" s="79"/>
    </row>
    <row r="17" spans="1:15" x14ac:dyDescent="0.25">
      <c r="A17" s="99"/>
      <c r="B17" s="99"/>
      <c r="C17" s="99"/>
      <c r="D17" s="99"/>
      <c r="E17" s="79"/>
      <c r="F17" s="79"/>
      <c r="G17" s="79"/>
      <c r="H17" s="79"/>
      <c r="I17" s="79"/>
      <c r="J17" s="79"/>
      <c r="K17" s="79"/>
      <c r="L17" s="79"/>
      <c r="M17" s="79"/>
      <c r="N17" s="79"/>
      <c r="O17" s="79"/>
    </row>
    <row r="18" spans="1:15" x14ac:dyDescent="0.25">
      <c r="A18" s="99"/>
      <c r="B18" s="103"/>
      <c r="C18" s="103"/>
      <c r="D18" s="103"/>
      <c r="E18" s="79"/>
      <c r="F18" s="79"/>
      <c r="G18" s="79"/>
      <c r="H18" s="79"/>
      <c r="I18" s="79"/>
      <c r="J18" s="79"/>
      <c r="K18" s="79"/>
      <c r="L18" s="79"/>
      <c r="M18" s="79"/>
      <c r="N18" s="79"/>
      <c r="O18" s="79"/>
    </row>
    <row r="19" spans="1:15" x14ac:dyDescent="0.25">
      <c r="A19" s="99"/>
      <c r="B19" s="103"/>
      <c r="C19" s="103"/>
      <c r="D19" s="103"/>
      <c r="E19" s="79"/>
      <c r="F19" s="79"/>
      <c r="G19" s="79"/>
      <c r="H19" s="79"/>
      <c r="I19" s="79"/>
      <c r="J19" s="79"/>
      <c r="K19" s="79"/>
      <c r="L19" s="79"/>
      <c r="M19" s="79"/>
      <c r="N19" s="79"/>
      <c r="O19" s="79"/>
    </row>
    <row r="20" spans="1:15" x14ac:dyDescent="0.25">
      <c r="A20" s="99"/>
      <c r="B20" s="103"/>
      <c r="C20" s="103"/>
      <c r="D20" s="103"/>
      <c r="E20" s="79"/>
      <c r="F20" s="79"/>
      <c r="G20" s="79"/>
      <c r="H20" s="79"/>
      <c r="I20" s="79"/>
      <c r="J20" s="79"/>
      <c r="K20" s="79"/>
      <c r="L20" s="79"/>
      <c r="M20" s="79"/>
      <c r="N20" s="79"/>
      <c r="O20" s="79"/>
    </row>
    <row r="21" spans="1:15" x14ac:dyDescent="0.25">
      <c r="A21" s="99"/>
      <c r="B21" s="103"/>
      <c r="C21" s="103"/>
      <c r="D21" s="103"/>
      <c r="E21" s="79"/>
      <c r="F21" s="79"/>
      <c r="G21" s="79"/>
      <c r="H21" s="79"/>
      <c r="I21" s="79"/>
      <c r="J21" s="79"/>
      <c r="K21" s="79"/>
      <c r="L21" s="79"/>
      <c r="M21" s="79"/>
      <c r="N21" s="79"/>
      <c r="O21" s="79"/>
    </row>
    <row r="22" spans="1:15" ht="20.25" x14ac:dyDescent="0.25">
      <c r="A22" s="99"/>
      <c r="B22" s="99"/>
      <c r="C22" s="101"/>
      <c r="D22" s="101"/>
      <c r="E22" s="79"/>
      <c r="F22" s="79"/>
      <c r="G22" s="79"/>
      <c r="H22" s="79"/>
      <c r="I22" s="79"/>
      <c r="J22" s="79"/>
      <c r="K22" s="79"/>
      <c r="L22" s="79"/>
      <c r="M22" s="79"/>
      <c r="N22" s="79"/>
      <c r="O22" s="79"/>
    </row>
    <row r="23" spans="1:15" ht="20.25" x14ac:dyDescent="0.25">
      <c r="A23" s="99"/>
      <c r="B23" s="99"/>
      <c r="C23" s="101"/>
      <c r="D23" s="101"/>
      <c r="E23" s="79"/>
      <c r="F23" s="79"/>
      <c r="G23" s="79"/>
      <c r="H23" s="79"/>
      <c r="I23" s="79"/>
      <c r="J23" s="79"/>
      <c r="K23" s="79"/>
      <c r="L23" s="79"/>
      <c r="M23" s="79"/>
      <c r="N23" s="79"/>
      <c r="O23" s="79"/>
    </row>
    <row r="24" spans="1:15" ht="20.25" x14ac:dyDescent="0.25">
      <c r="A24" s="99"/>
      <c r="B24" s="99"/>
      <c r="C24" s="101"/>
      <c r="D24" s="101"/>
      <c r="E24" s="79"/>
      <c r="F24" s="79"/>
      <c r="G24" s="79"/>
      <c r="H24" s="79"/>
      <c r="I24" s="79"/>
      <c r="J24" s="79"/>
      <c r="K24" s="79"/>
      <c r="L24" s="79"/>
      <c r="M24" s="79"/>
      <c r="N24" s="79"/>
      <c r="O24" s="79"/>
    </row>
    <row r="25" spans="1:15" ht="20.25" x14ac:dyDescent="0.25">
      <c r="A25" s="99"/>
      <c r="B25" s="99"/>
      <c r="C25" s="101"/>
      <c r="D25" s="101"/>
      <c r="E25" s="79"/>
      <c r="F25" s="79"/>
      <c r="G25" s="79"/>
      <c r="H25" s="79"/>
      <c r="I25" s="79"/>
      <c r="J25" s="79"/>
      <c r="K25" s="79"/>
      <c r="L25" s="79"/>
      <c r="M25" s="79"/>
      <c r="N25" s="79"/>
      <c r="O25" s="79"/>
    </row>
    <row r="26" spans="1:15" ht="20.25" x14ac:dyDescent="0.25">
      <c r="A26" s="99"/>
      <c r="B26" s="99"/>
      <c r="C26" s="101"/>
      <c r="D26" s="101"/>
      <c r="E26" s="79"/>
      <c r="F26" s="79"/>
      <c r="G26" s="79"/>
      <c r="H26" s="79"/>
      <c r="I26" s="79"/>
      <c r="J26" s="79"/>
      <c r="K26" s="79"/>
      <c r="L26" s="79"/>
      <c r="M26" s="79"/>
      <c r="N26" s="79"/>
      <c r="O26" s="79"/>
    </row>
    <row r="27" spans="1:15" ht="20.25" x14ac:dyDescent="0.25">
      <c r="A27" s="99"/>
      <c r="B27" s="99"/>
      <c r="C27" s="101"/>
      <c r="D27" s="101"/>
      <c r="E27" s="79"/>
      <c r="F27" s="79"/>
      <c r="G27" s="79"/>
      <c r="H27" s="79"/>
      <c r="I27" s="79"/>
      <c r="J27" s="79"/>
      <c r="K27" s="79"/>
      <c r="L27" s="79"/>
      <c r="M27" s="79"/>
      <c r="N27" s="79"/>
      <c r="O27" s="79"/>
    </row>
    <row r="28" spans="1:15" ht="20.25" x14ac:dyDescent="0.25">
      <c r="A28" s="99"/>
      <c r="B28" s="99"/>
      <c r="C28" s="101"/>
      <c r="D28" s="101"/>
      <c r="E28" s="79"/>
      <c r="F28" s="79"/>
      <c r="G28" s="79"/>
      <c r="H28" s="79"/>
      <c r="I28" s="79"/>
      <c r="J28" s="79"/>
      <c r="K28" s="79"/>
      <c r="L28" s="79"/>
      <c r="M28" s="79"/>
      <c r="N28" s="79"/>
      <c r="O28" s="79"/>
    </row>
    <row r="29" spans="1:15" ht="20.25" x14ac:dyDescent="0.25">
      <c r="A29" s="99"/>
      <c r="B29" s="99"/>
      <c r="C29" s="101"/>
      <c r="D29" s="101"/>
      <c r="E29" s="79"/>
      <c r="F29" s="79"/>
      <c r="G29" s="79"/>
      <c r="H29" s="79"/>
      <c r="I29" s="79"/>
      <c r="J29" s="79"/>
      <c r="K29" s="79"/>
      <c r="L29" s="79"/>
      <c r="M29" s="79"/>
      <c r="N29" s="79"/>
      <c r="O29" s="79"/>
    </row>
    <row r="30" spans="1:15" ht="20.25" x14ac:dyDescent="0.25">
      <c r="A30" s="99"/>
      <c r="B30" s="99"/>
      <c r="C30" s="101"/>
      <c r="D30" s="101"/>
      <c r="E30" s="79"/>
      <c r="F30" s="79"/>
      <c r="G30" s="79"/>
      <c r="H30" s="79"/>
      <c r="I30" s="79"/>
      <c r="J30" s="79"/>
      <c r="K30" s="79"/>
      <c r="L30" s="79"/>
      <c r="M30" s="79"/>
      <c r="N30" s="79"/>
      <c r="O30" s="79"/>
    </row>
    <row r="31" spans="1:15" ht="20.25" x14ac:dyDescent="0.25">
      <c r="A31" s="99"/>
      <c r="B31" s="99"/>
      <c r="C31" s="101"/>
      <c r="D31" s="101"/>
      <c r="E31" s="79"/>
      <c r="F31" s="79"/>
      <c r="G31" s="79"/>
      <c r="H31" s="79"/>
      <c r="I31" s="79"/>
      <c r="J31" s="79"/>
      <c r="K31" s="79"/>
      <c r="L31" s="79"/>
      <c r="M31" s="79"/>
      <c r="N31" s="79"/>
      <c r="O31" s="79"/>
    </row>
    <row r="32" spans="1:15" ht="20.25" x14ac:dyDescent="0.25">
      <c r="A32" s="99"/>
      <c r="B32" s="99"/>
      <c r="C32" s="101"/>
      <c r="D32" s="101"/>
      <c r="E32" s="79"/>
      <c r="F32" s="79"/>
      <c r="G32" s="79"/>
      <c r="H32" s="79"/>
      <c r="I32" s="79"/>
      <c r="J32" s="79"/>
      <c r="K32" s="79"/>
      <c r="L32" s="79"/>
      <c r="M32" s="79"/>
      <c r="N32" s="79"/>
      <c r="O32" s="79"/>
    </row>
    <row r="33" spans="1:15" ht="20.25" x14ac:dyDescent="0.25">
      <c r="A33" s="99"/>
      <c r="B33" s="99"/>
      <c r="C33" s="101"/>
      <c r="D33" s="101"/>
      <c r="E33" s="79"/>
      <c r="F33" s="79"/>
      <c r="G33" s="79"/>
      <c r="H33" s="79"/>
      <c r="I33" s="79"/>
      <c r="J33" s="79"/>
      <c r="K33" s="79"/>
      <c r="L33" s="79"/>
      <c r="M33" s="79"/>
      <c r="N33" s="79"/>
      <c r="O33" s="79"/>
    </row>
    <row r="34" spans="1:15" ht="20.25" x14ac:dyDescent="0.25">
      <c r="A34" s="99"/>
      <c r="B34" s="99"/>
      <c r="C34" s="101"/>
      <c r="D34" s="101"/>
      <c r="E34" s="79"/>
      <c r="F34" s="79"/>
      <c r="G34" s="79"/>
      <c r="H34" s="79"/>
      <c r="I34" s="79"/>
      <c r="J34" s="79"/>
      <c r="K34" s="79"/>
      <c r="L34" s="79"/>
      <c r="M34" s="79"/>
      <c r="N34" s="79"/>
      <c r="O34" s="79"/>
    </row>
    <row r="35" spans="1:15" ht="20.25" x14ac:dyDescent="0.25">
      <c r="A35" s="99"/>
      <c r="B35" s="99"/>
      <c r="C35" s="101"/>
      <c r="D35" s="101"/>
      <c r="E35" s="79"/>
      <c r="F35" s="79"/>
      <c r="G35" s="79"/>
      <c r="H35" s="79"/>
      <c r="I35" s="79"/>
      <c r="J35" s="79"/>
      <c r="K35" s="79"/>
      <c r="L35" s="79"/>
      <c r="M35" s="79"/>
      <c r="N35" s="79"/>
      <c r="O35" s="79"/>
    </row>
    <row r="36" spans="1:15" ht="20.25" x14ac:dyDescent="0.25">
      <c r="A36" s="99"/>
      <c r="B36" s="99"/>
      <c r="C36" s="101"/>
      <c r="D36" s="101"/>
      <c r="E36" s="79"/>
      <c r="F36" s="79"/>
      <c r="G36" s="79"/>
      <c r="H36" s="79"/>
      <c r="I36" s="79"/>
      <c r="J36" s="79"/>
      <c r="K36" s="79"/>
      <c r="L36" s="79"/>
      <c r="M36" s="79"/>
      <c r="N36" s="79"/>
      <c r="O36" s="79"/>
    </row>
    <row r="37" spans="1:15" ht="20.25" x14ac:dyDescent="0.25">
      <c r="A37" s="99"/>
      <c r="B37" s="99"/>
      <c r="C37" s="101"/>
      <c r="D37" s="101"/>
      <c r="E37" s="79"/>
      <c r="F37" s="79"/>
      <c r="G37" s="79"/>
      <c r="H37" s="79"/>
      <c r="I37" s="79"/>
      <c r="J37" s="79"/>
      <c r="K37" s="79"/>
      <c r="L37" s="79"/>
      <c r="M37" s="79"/>
      <c r="N37" s="79"/>
      <c r="O37" s="79"/>
    </row>
    <row r="38" spans="1:15" ht="20.25" x14ac:dyDescent="0.25">
      <c r="A38" s="99"/>
      <c r="B38" s="99"/>
      <c r="C38" s="101"/>
      <c r="D38" s="101"/>
      <c r="E38" s="79"/>
      <c r="F38" s="79"/>
      <c r="G38" s="79"/>
      <c r="H38" s="79"/>
      <c r="I38" s="79"/>
      <c r="J38" s="79"/>
      <c r="K38" s="79"/>
      <c r="L38" s="79"/>
      <c r="M38" s="79"/>
      <c r="N38" s="79"/>
      <c r="O38" s="79"/>
    </row>
    <row r="39" spans="1:15" ht="20.25" x14ac:dyDescent="0.25">
      <c r="A39" s="99"/>
      <c r="B39" s="99"/>
      <c r="C39" s="101"/>
      <c r="D39" s="101"/>
      <c r="E39" s="79"/>
      <c r="F39" s="79"/>
      <c r="G39" s="79"/>
      <c r="H39" s="79"/>
      <c r="I39" s="79"/>
      <c r="J39" s="79"/>
      <c r="K39" s="79"/>
      <c r="L39" s="79"/>
      <c r="M39" s="79"/>
      <c r="N39" s="79"/>
      <c r="O39" s="79"/>
    </row>
    <row r="40" spans="1:15" ht="20.25" x14ac:dyDescent="0.25">
      <c r="A40" s="99"/>
      <c r="B40" s="99"/>
      <c r="C40" s="101"/>
      <c r="D40" s="101"/>
      <c r="E40" s="79"/>
      <c r="F40" s="79"/>
      <c r="G40" s="79"/>
      <c r="H40" s="79"/>
      <c r="I40" s="79"/>
      <c r="J40" s="79"/>
      <c r="K40" s="79"/>
      <c r="L40" s="79"/>
      <c r="M40" s="79"/>
      <c r="N40" s="79"/>
      <c r="O40" s="79"/>
    </row>
    <row r="41" spans="1:15" ht="20.25" x14ac:dyDescent="0.25">
      <c r="A41" s="99"/>
      <c r="B41" s="99"/>
      <c r="C41" s="101"/>
      <c r="D41" s="101"/>
      <c r="E41" s="79"/>
      <c r="F41" s="79"/>
      <c r="G41" s="79"/>
      <c r="H41" s="79"/>
      <c r="I41" s="79"/>
      <c r="J41" s="79"/>
      <c r="K41" s="79"/>
      <c r="L41" s="79"/>
      <c r="M41" s="79"/>
      <c r="N41" s="79"/>
      <c r="O41" s="79"/>
    </row>
    <row r="42" spans="1:15" ht="20.25" x14ac:dyDescent="0.25">
      <c r="A42" s="99"/>
      <c r="B42" s="99"/>
      <c r="C42" s="101"/>
      <c r="D42" s="101"/>
      <c r="E42" s="79"/>
      <c r="F42" s="79"/>
      <c r="G42" s="79"/>
      <c r="H42" s="79"/>
      <c r="I42" s="79"/>
      <c r="J42" s="79"/>
      <c r="K42" s="79"/>
      <c r="L42" s="79"/>
      <c r="M42" s="79"/>
      <c r="N42" s="79"/>
      <c r="O42" s="79"/>
    </row>
    <row r="43" spans="1:15" ht="20.25" x14ac:dyDescent="0.25">
      <c r="A43" s="99"/>
      <c r="B43" s="99"/>
      <c r="C43" s="101"/>
      <c r="D43" s="101"/>
      <c r="E43" s="79"/>
      <c r="F43" s="79"/>
      <c r="G43" s="79"/>
      <c r="H43" s="79"/>
      <c r="I43" s="79"/>
      <c r="J43" s="79"/>
      <c r="K43" s="79"/>
      <c r="L43" s="79"/>
      <c r="M43" s="79"/>
      <c r="N43" s="79"/>
      <c r="O43" s="79"/>
    </row>
    <row r="44" spans="1:15" ht="20.25" x14ac:dyDescent="0.25">
      <c r="A44" s="99"/>
      <c r="B44" s="99"/>
      <c r="C44" s="101"/>
      <c r="D44" s="101"/>
      <c r="E44" s="79"/>
      <c r="F44" s="79"/>
      <c r="G44" s="79"/>
      <c r="H44" s="79"/>
      <c r="I44" s="79"/>
      <c r="J44" s="79"/>
      <c r="K44" s="79"/>
      <c r="L44" s="79"/>
      <c r="M44" s="79"/>
      <c r="N44" s="79"/>
      <c r="O44" s="79"/>
    </row>
    <row r="45" spans="1:15" ht="20.25" x14ac:dyDescent="0.25">
      <c r="A45" s="99"/>
      <c r="B45" s="99"/>
      <c r="C45" s="101"/>
      <c r="D45" s="101"/>
      <c r="E45" s="79"/>
      <c r="F45" s="79"/>
      <c r="G45" s="79"/>
      <c r="H45" s="79"/>
      <c r="I45" s="79"/>
      <c r="J45" s="79"/>
      <c r="K45" s="79"/>
      <c r="L45" s="79"/>
      <c r="M45" s="79"/>
      <c r="N45" s="79"/>
      <c r="O45" s="79"/>
    </row>
    <row r="46" spans="1:15" ht="20.25" x14ac:dyDescent="0.25">
      <c r="A46" s="99"/>
      <c r="B46" s="99"/>
      <c r="C46" s="101"/>
      <c r="D46" s="101"/>
      <c r="E46" s="79"/>
      <c r="F46" s="79"/>
      <c r="G46" s="79"/>
      <c r="H46" s="79"/>
      <c r="I46" s="79"/>
      <c r="J46" s="79"/>
      <c r="K46" s="79"/>
      <c r="L46" s="79"/>
      <c r="M46" s="79"/>
      <c r="N46" s="79"/>
      <c r="O46" s="79"/>
    </row>
    <row r="47" spans="1:15" ht="20.25" x14ac:dyDescent="0.25">
      <c r="A47" s="99"/>
      <c r="B47" s="99"/>
      <c r="C47" s="101"/>
      <c r="D47" s="101"/>
      <c r="E47" s="79"/>
      <c r="F47" s="79"/>
      <c r="G47" s="79"/>
      <c r="H47" s="79"/>
      <c r="I47" s="79"/>
      <c r="J47" s="79"/>
      <c r="K47" s="79"/>
      <c r="L47" s="79"/>
      <c r="M47" s="79"/>
      <c r="N47" s="79"/>
      <c r="O47" s="79"/>
    </row>
    <row r="48" spans="1:15" ht="20.25" x14ac:dyDescent="0.25">
      <c r="A48" s="99"/>
      <c r="B48" s="99"/>
      <c r="C48" s="101"/>
      <c r="D48" s="101"/>
      <c r="E48" s="79"/>
      <c r="F48" s="79"/>
      <c r="G48" s="79"/>
      <c r="H48" s="79"/>
      <c r="I48" s="79"/>
      <c r="J48" s="79"/>
      <c r="K48" s="79"/>
      <c r="L48" s="79"/>
      <c r="M48" s="79"/>
      <c r="N48" s="79"/>
      <c r="O48" s="79"/>
    </row>
    <row r="49" spans="1:15" ht="20.25" x14ac:dyDescent="0.25">
      <c r="A49" s="99"/>
      <c r="B49" s="99"/>
      <c r="C49" s="101"/>
      <c r="D49" s="101"/>
      <c r="E49" s="79"/>
      <c r="F49" s="79"/>
      <c r="G49" s="79"/>
      <c r="H49" s="79"/>
      <c r="I49" s="79"/>
      <c r="J49" s="79"/>
      <c r="K49" s="79"/>
      <c r="L49" s="79"/>
      <c r="M49" s="79"/>
      <c r="N49" s="79"/>
      <c r="O49" s="79"/>
    </row>
    <row r="50" spans="1:15" ht="20.25" x14ac:dyDescent="0.25">
      <c r="A50" s="99"/>
      <c r="B50" s="99"/>
      <c r="C50" s="101"/>
      <c r="D50" s="101"/>
      <c r="E50" s="79"/>
      <c r="F50" s="79"/>
      <c r="G50" s="79"/>
      <c r="H50" s="79"/>
      <c r="I50" s="79"/>
      <c r="J50" s="79"/>
      <c r="K50" s="79"/>
      <c r="L50" s="79"/>
      <c r="M50" s="79"/>
      <c r="N50" s="79"/>
      <c r="O50" s="79"/>
    </row>
    <row r="51" spans="1:15" ht="20.25" x14ac:dyDescent="0.25">
      <c r="A51" s="99"/>
      <c r="B51" s="99"/>
      <c r="C51" s="101"/>
      <c r="D51" s="101"/>
      <c r="E51" s="79"/>
      <c r="F51" s="79"/>
      <c r="G51" s="79"/>
      <c r="H51" s="79"/>
      <c r="I51" s="79"/>
      <c r="J51" s="79"/>
      <c r="K51" s="79"/>
      <c r="L51" s="79"/>
      <c r="M51" s="79"/>
      <c r="N51" s="79"/>
      <c r="O51" s="79"/>
    </row>
    <row r="52" spans="1:15" ht="20.25" x14ac:dyDescent="0.25">
      <c r="A52" s="99"/>
      <c r="B52" s="22"/>
      <c r="C52" s="30"/>
      <c r="D52" s="30"/>
    </row>
    <row r="53" spans="1:15" ht="20.25" x14ac:dyDescent="0.25">
      <c r="A53" s="99"/>
      <c r="B53" s="22"/>
      <c r="C53" s="30"/>
      <c r="D53" s="30"/>
    </row>
    <row r="54" spans="1:15" ht="20.25" x14ac:dyDescent="0.25">
      <c r="A54" s="99"/>
      <c r="B54" s="22"/>
      <c r="C54" s="30"/>
      <c r="D54" s="30"/>
    </row>
    <row r="55" spans="1:15" ht="20.25" x14ac:dyDescent="0.25">
      <c r="A55" s="99"/>
      <c r="B55" s="22"/>
      <c r="C55" s="30"/>
      <c r="D55" s="30"/>
    </row>
    <row r="56" spans="1:15" ht="20.25" x14ac:dyDescent="0.25">
      <c r="A56" s="99"/>
      <c r="B56" s="22"/>
      <c r="C56" s="30"/>
      <c r="D56" s="30"/>
    </row>
    <row r="57" spans="1:15" ht="20.25" x14ac:dyDescent="0.25">
      <c r="A57" s="99"/>
      <c r="B57" s="22"/>
      <c r="C57" s="30"/>
      <c r="D57" s="30"/>
    </row>
    <row r="58" spans="1:15" ht="20.25" x14ac:dyDescent="0.25">
      <c r="A58" s="99"/>
      <c r="B58" s="22"/>
      <c r="C58" s="30"/>
      <c r="D58" s="30"/>
    </row>
    <row r="59" spans="1:15" ht="20.25" x14ac:dyDescent="0.25">
      <c r="A59" s="99"/>
      <c r="B59" s="22"/>
      <c r="C59" s="30"/>
      <c r="D59" s="30"/>
    </row>
    <row r="60" spans="1:15" ht="20.25" x14ac:dyDescent="0.25">
      <c r="A60" s="99"/>
      <c r="B60" s="22"/>
      <c r="C60" s="30"/>
      <c r="D60" s="30"/>
    </row>
    <row r="61" spans="1:15" ht="20.25" x14ac:dyDescent="0.25">
      <c r="A61" s="99"/>
      <c r="B61" s="22"/>
      <c r="C61" s="30"/>
      <c r="D61" s="30"/>
    </row>
    <row r="62" spans="1:15" ht="20.25" x14ac:dyDescent="0.25">
      <c r="A62" s="99"/>
      <c r="B62" s="22"/>
      <c r="C62" s="30"/>
      <c r="D62" s="30"/>
    </row>
    <row r="63" spans="1:15" ht="20.25" x14ac:dyDescent="0.25">
      <c r="A63" s="99"/>
      <c r="B63" s="22"/>
      <c r="C63" s="30"/>
      <c r="D63" s="30"/>
    </row>
    <row r="64" spans="1:15" ht="20.25" x14ac:dyDescent="0.25">
      <c r="A64" s="99"/>
      <c r="B64" s="22"/>
      <c r="C64" s="30"/>
      <c r="D64" s="30"/>
    </row>
    <row r="65" spans="1:4" ht="20.25" x14ac:dyDescent="0.25">
      <c r="A65" s="99"/>
      <c r="B65" s="22"/>
      <c r="C65" s="30"/>
      <c r="D65" s="30"/>
    </row>
    <row r="66" spans="1:4" ht="20.25" x14ac:dyDescent="0.25">
      <c r="A66" s="99"/>
      <c r="B66" s="22"/>
      <c r="C66" s="30"/>
      <c r="D66" s="30"/>
    </row>
    <row r="67" spans="1:4" ht="20.25" x14ac:dyDescent="0.25">
      <c r="A67" s="99"/>
      <c r="B67" s="22"/>
      <c r="C67" s="30"/>
      <c r="D67" s="30"/>
    </row>
    <row r="68" spans="1:4" ht="20.25" x14ac:dyDescent="0.25">
      <c r="A68" s="99"/>
      <c r="B68" s="22"/>
      <c r="C68" s="30"/>
      <c r="D68" s="30"/>
    </row>
    <row r="69" spans="1:4" ht="20.25" x14ac:dyDescent="0.25">
      <c r="A69" s="99"/>
      <c r="B69" s="22"/>
      <c r="C69" s="30"/>
      <c r="D69" s="30"/>
    </row>
    <row r="70" spans="1:4" ht="20.25" x14ac:dyDescent="0.25">
      <c r="A70" s="99"/>
      <c r="B70" s="22"/>
      <c r="C70" s="30"/>
      <c r="D70" s="30"/>
    </row>
    <row r="71" spans="1:4" ht="20.25" x14ac:dyDescent="0.25">
      <c r="A71" s="99"/>
      <c r="B71" s="22"/>
      <c r="C71" s="30"/>
      <c r="D71" s="30"/>
    </row>
    <row r="72" spans="1:4" ht="20.25" x14ac:dyDescent="0.25">
      <c r="A72" s="99"/>
      <c r="B72" s="22"/>
      <c r="C72" s="30"/>
      <c r="D72" s="30"/>
    </row>
    <row r="73" spans="1:4" ht="20.25" x14ac:dyDescent="0.25">
      <c r="A73" s="99"/>
      <c r="B73" s="22"/>
      <c r="C73" s="30"/>
      <c r="D73" s="30"/>
    </row>
    <row r="74" spans="1:4" ht="20.25" x14ac:dyDescent="0.25">
      <c r="A74" s="99"/>
      <c r="B74" s="22"/>
      <c r="C74" s="30"/>
      <c r="D74" s="30"/>
    </row>
    <row r="75" spans="1:4" ht="20.25" x14ac:dyDescent="0.25">
      <c r="A75" s="99"/>
      <c r="B75" s="22"/>
      <c r="C75" s="30"/>
      <c r="D75" s="30"/>
    </row>
    <row r="76" spans="1:4" ht="20.25" x14ac:dyDescent="0.25">
      <c r="A76" s="99"/>
      <c r="B76" s="22"/>
      <c r="C76" s="30"/>
      <c r="D76" s="30"/>
    </row>
    <row r="77" spans="1:4" ht="20.25" x14ac:dyDescent="0.25">
      <c r="A77" s="99"/>
      <c r="B77" s="22"/>
      <c r="C77" s="30"/>
      <c r="D77" s="30"/>
    </row>
    <row r="78" spans="1:4" ht="20.25" x14ac:dyDescent="0.25">
      <c r="A78" s="99"/>
      <c r="B78" s="22"/>
      <c r="C78" s="30"/>
      <c r="D78" s="30"/>
    </row>
    <row r="79" spans="1:4" ht="20.25" x14ac:dyDescent="0.25">
      <c r="A79" s="99"/>
      <c r="B79" s="22"/>
      <c r="C79" s="30"/>
      <c r="D79" s="30"/>
    </row>
    <row r="80" spans="1:4" ht="20.25" x14ac:dyDescent="0.25">
      <c r="A80" s="99"/>
      <c r="B80" s="22"/>
      <c r="C80" s="30"/>
      <c r="D80" s="30"/>
    </row>
    <row r="81" spans="1:4" ht="20.25" x14ac:dyDescent="0.25">
      <c r="A81" s="99"/>
      <c r="B81" s="22"/>
      <c r="C81" s="30"/>
      <c r="D81" s="30"/>
    </row>
    <row r="82" spans="1:4" ht="20.25" x14ac:dyDescent="0.25">
      <c r="A82" s="99"/>
      <c r="B82" s="22"/>
      <c r="C82" s="30"/>
      <c r="D82" s="30"/>
    </row>
    <row r="83" spans="1:4" ht="20.25" x14ac:dyDescent="0.25">
      <c r="A83" s="99"/>
      <c r="B83" s="22"/>
      <c r="C83" s="30"/>
      <c r="D83" s="30"/>
    </row>
    <row r="84" spans="1:4" ht="20.25" x14ac:dyDescent="0.25">
      <c r="A84" s="99"/>
      <c r="B84" s="22"/>
      <c r="C84" s="30"/>
      <c r="D84" s="30"/>
    </row>
    <row r="85" spans="1:4" ht="20.25" x14ac:dyDescent="0.25">
      <c r="A85" s="99"/>
      <c r="B85" s="22"/>
      <c r="C85" s="30"/>
      <c r="D85" s="30"/>
    </row>
    <row r="86" spans="1:4" ht="20.25" x14ac:dyDescent="0.25">
      <c r="A86" s="99"/>
      <c r="B86" s="22"/>
      <c r="C86" s="30"/>
      <c r="D86" s="30"/>
    </row>
    <row r="87" spans="1:4" ht="20.25" x14ac:dyDescent="0.25">
      <c r="A87" s="99"/>
      <c r="B87" s="22"/>
      <c r="C87" s="30"/>
      <c r="D87" s="30"/>
    </row>
    <row r="88" spans="1:4" ht="20.25" x14ac:dyDescent="0.25">
      <c r="A88" s="99"/>
      <c r="B88" s="22"/>
      <c r="C88" s="30"/>
      <c r="D88" s="30"/>
    </row>
    <row r="89" spans="1:4" ht="20.25" x14ac:dyDescent="0.25">
      <c r="A89" s="99"/>
      <c r="B89" s="22"/>
      <c r="C89" s="30"/>
      <c r="D89" s="30"/>
    </row>
    <row r="90" spans="1:4" ht="20.25" x14ac:dyDescent="0.25">
      <c r="A90" s="99"/>
      <c r="B90" s="22"/>
      <c r="C90" s="30"/>
      <c r="D90" s="30"/>
    </row>
    <row r="91" spans="1:4" ht="20.25" x14ac:dyDescent="0.25">
      <c r="A91" s="99"/>
      <c r="B91" s="22"/>
      <c r="C91" s="30"/>
      <c r="D91" s="30"/>
    </row>
    <row r="92" spans="1:4" ht="20.25" x14ac:dyDescent="0.25">
      <c r="A92" s="99"/>
      <c r="B92" s="22"/>
      <c r="C92" s="30"/>
      <c r="D92" s="30"/>
    </row>
    <row r="93" spans="1:4" ht="20.25" x14ac:dyDescent="0.25">
      <c r="A93" s="99"/>
      <c r="B93" s="22"/>
      <c r="C93" s="30"/>
      <c r="D93" s="30"/>
    </row>
    <row r="94" spans="1:4" ht="20.25" x14ac:dyDescent="0.25">
      <c r="A94" s="99"/>
      <c r="B94" s="22"/>
      <c r="C94" s="30"/>
      <c r="D94" s="30"/>
    </row>
    <row r="95" spans="1:4" ht="20.25" x14ac:dyDescent="0.25">
      <c r="A95" s="99"/>
      <c r="B95" s="22"/>
      <c r="C95" s="30"/>
      <c r="D95" s="30"/>
    </row>
    <row r="96" spans="1:4" ht="20.25" x14ac:dyDescent="0.25">
      <c r="A96" s="99"/>
      <c r="B96" s="22"/>
      <c r="C96" s="30"/>
      <c r="D96" s="30"/>
    </row>
    <row r="97" spans="1:4" ht="20.25" x14ac:dyDescent="0.25">
      <c r="A97" s="99"/>
      <c r="B97" s="22"/>
      <c r="C97" s="30"/>
      <c r="D97" s="30"/>
    </row>
    <row r="98" spans="1:4" ht="20.25" x14ac:dyDescent="0.25">
      <c r="A98" s="99"/>
      <c r="B98" s="22"/>
      <c r="C98" s="30"/>
      <c r="D98" s="30"/>
    </row>
    <row r="99" spans="1:4" ht="20.25" x14ac:dyDescent="0.25">
      <c r="A99" s="99"/>
      <c r="B99" s="22"/>
      <c r="C99" s="30"/>
      <c r="D99" s="30"/>
    </row>
    <row r="100" spans="1:4" ht="20.25" x14ac:dyDescent="0.25">
      <c r="A100" s="99"/>
      <c r="B100" s="22"/>
      <c r="C100" s="30"/>
      <c r="D100" s="30"/>
    </row>
    <row r="101" spans="1:4" ht="20.25" x14ac:dyDescent="0.25">
      <c r="A101" s="99"/>
      <c r="B101" s="22"/>
      <c r="C101" s="30"/>
      <c r="D101" s="30"/>
    </row>
    <row r="102" spans="1:4" ht="20.25" x14ac:dyDescent="0.25">
      <c r="A102" s="99"/>
      <c r="B102" s="22"/>
      <c r="C102" s="30"/>
      <c r="D102" s="30"/>
    </row>
    <row r="103" spans="1:4" ht="20.25" x14ac:dyDescent="0.25">
      <c r="A103" s="99"/>
      <c r="B103" s="22"/>
      <c r="C103" s="30"/>
      <c r="D103" s="30"/>
    </row>
    <row r="104" spans="1:4" ht="20.25" x14ac:dyDescent="0.25">
      <c r="A104" s="99"/>
      <c r="B104" s="22"/>
      <c r="C104" s="30"/>
      <c r="D104" s="30"/>
    </row>
    <row r="105" spans="1:4" ht="20.25" x14ac:dyDescent="0.25">
      <c r="A105" s="99"/>
      <c r="B105" s="22"/>
      <c r="C105" s="30"/>
      <c r="D105" s="30"/>
    </row>
    <row r="106" spans="1:4" ht="20.25" x14ac:dyDescent="0.25">
      <c r="A106" s="99"/>
      <c r="B106" s="22"/>
      <c r="C106" s="30"/>
      <c r="D106" s="30"/>
    </row>
    <row r="107" spans="1:4" ht="20.25" x14ac:dyDescent="0.25">
      <c r="A107" s="99"/>
      <c r="B107" s="22"/>
      <c r="C107" s="30"/>
      <c r="D107" s="30"/>
    </row>
    <row r="108" spans="1:4" ht="20.25" x14ac:dyDescent="0.25">
      <c r="A108" s="99"/>
      <c r="B108" s="22"/>
      <c r="C108" s="30"/>
      <c r="D108" s="30"/>
    </row>
    <row r="109" spans="1:4" ht="20.25" x14ac:dyDescent="0.25">
      <c r="A109" s="99"/>
      <c r="B109" s="22"/>
      <c r="C109" s="30"/>
      <c r="D109" s="30"/>
    </row>
    <row r="110" spans="1:4" ht="20.25" x14ac:dyDescent="0.25">
      <c r="A110" s="99"/>
      <c r="B110" s="22"/>
      <c r="C110" s="30"/>
      <c r="D110" s="30"/>
    </row>
    <row r="111" spans="1:4" ht="20.25" x14ac:dyDescent="0.25">
      <c r="A111" s="99"/>
      <c r="B111" s="22"/>
      <c r="C111" s="30"/>
      <c r="D111" s="30"/>
    </row>
    <row r="112" spans="1:4" ht="20.25" x14ac:dyDescent="0.25">
      <c r="A112" s="99"/>
      <c r="B112" s="22"/>
      <c r="C112" s="30"/>
      <c r="D112" s="30"/>
    </row>
    <row r="113" spans="1:4" ht="20.25" x14ac:dyDescent="0.25">
      <c r="A113" s="99"/>
      <c r="B113" s="22"/>
      <c r="C113" s="30"/>
      <c r="D113" s="30"/>
    </row>
    <row r="114" spans="1:4" ht="20.25" x14ac:dyDescent="0.25">
      <c r="A114" s="99"/>
      <c r="B114" s="22"/>
      <c r="C114" s="30"/>
      <c r="D114" s="30"/>
    </row>
    <row r="115" spans="1:4" ht="20.25" x14ac:dyDescent="0.25">
      <c r="A115" s="99"/>
      <c r="B115" s="22"/>
      <c r="C115" s="30"/>
      <c r="D115" s="30"/>
    </row>
    <row r="116" spans="1:4" ht="20.25" x14ac:dyDescent="0.25">
      <c r="A116" s="99"/>
      <c r="B116" s="22"/>
      <c r="C116" s="30"/>
      <c r="D116" s="30"/>
    </row>
    <row r="117" spans="1:4" ht="20.25" x14ac:dyDescent="0.25">
      <c r="A117" s="99"/>
      <c r="B117" s="22"/>
      <c r="C117" s="30"/>
      <c r="D117" s="30"/>
    </row>
    <row r="118" spans="1:4" ht="20.25" x14ac:dyDescent="0.25">
      <c r="A118" s="99"/>
      <c r="B118" s="22"/>
      <c r="C118" s="30"/>
      <c r="D118" s="30"/>
    </row>
    <row r="119" spans="1:4" ht="20.25" x14ac:dyDescent="0.25">
      <c r="A119" s="99"/>
      <c r="B119" s="22"/>
      <c r="C119" s="30"/>
      <c r="D119" s="30"/>
    </row>
    <row r="120" spans="1:4" ht="20.25" x14ac:dyDescent="0.25">
      <c r="A120" s="99"/>
      <c r="B120" s="22"/>
      <c r="C120" s="30"/>
      <c r="D120" s="30"/>
    </row>
    <row r="121" spans="1:4" ht="20.25" x14ac:dyDescent="0.25">
      <c r="A121" s="99"/>
      <c r="B121" s="22"/>
      <c r="C121" s="30"/>
      <c r="D121" s="30"/>
    </row>
    <row r="122" spans="1:4" ht="20.25" x14ac:dyDescent="0.25">
      <c r="A122" s="99"/>
      <c r="B122" s="22"/>
      <c r="C122" s="30"/>
      <c r="D122" s="30"/>
    </row>
    <row r="123" spans="1:4" ht="20.25" x14ac:dyDescent="0.25">
      <c r="A123" s="99"/>
      <c r="B123" s="22"/>
      <c r="C123" s="30"/>
      <c r="D123" s="30"/>
    </row>
    <row r="124" spans="1:4" ht="20.25" x14ac:dyDescent="0.25">
      <c r="A124" s="99"/>
      <c r="B124" s="22"/>
      <c r="C124" s="30"/>
      <c r="D124" s="30"/>
    </row>
    <row r="125" spans="1:4" ht="20.25" x14ac:dyDescent="0.25">
      <c r="A125" s="99"/>
      <c r="B125" s="22"/>
      <c r="C125" s="30"/>
      <c r="D125" s="30"/>
    </row>
    <row r="126" spans="1:4" ht="20.25" x14ac:dyDescent="0.25">
      <c r="A126" s="99"/>
      <c r="B126" s="22"/>
      <c r="C126" s="30"/>
      <c r="D126" s="30"/>
    </row>
    <row r="127" spans="1:4" ht="20.25" x14ac:dyDescent="0.25">
      <c r="A127" s="99"/>
      <c r="B127" s="22"/>
      <c r="C127" s="30"/>
      <c r="D127" s="30"/>
    </row>
    <row r="128" spans="1:4" ht="20.25" x14ac:dyDescent="0.25">
      <c r="A128" s="99"/>
      <c r="B128" s="22"/>
      <c r="C128" s="30"/>
      <c r="D128" s="30"/>
    </row>
    <row r="129" spans="1:4" ht="20.25" x14ac:dyDescent="0.25">
      <c r="A129" s="99"/>
      <c r="B129" s="22"/>
      <c r="C129" s="30"/>
      <c r="D129" s="30"/>
    </row>
    <row r="130" spans="1:4" ht="20.25" x14ac:dyDescent="0.25">
      <c r="A130" s="99"/>
      <c r="B130" s="22"/>
      <c r="C130" s="30"/>
      <c r="D130" s="30"/>
    </row>
    <row r="131" spans="1:4" ht="20.25" x14ac:dyDescent="0.25">
      <c r="A131" s="99"/>
      <c r="B131" s="22"/>
      <c r="C131" s="30"/>
      <c r="D131" s="30"/>
    </row>
    <row r="132" spans="1:4" ht="20.25" x14ac:dyDescent="0.25">
      <c r="A132" s="99"/>
      <c r="B132" s="22"/>
      <c r="C132" s="30"/>
      <c r="D132" s="30"/>
    </row>
    <row r="133" spans="1:4" ht="20.25" x14ac:dyDescent="0.25">
      <c r="A133" s="99"/>
      <c r="B133" s="22"/>
      <c r="C133" s="30"/>
      <c r="D133" s="30"/>
    </row>
    <row r="134" spans="1:4" ht="20.25" x14ac:dyDescent="0.25">
      <c r="A134" s="99"/>
      <c r="B134" s="22"/>
      <c r="C134" s="30"/>
      <c r="D134" s="30"/>
    </row>
    <row r="135" spans="1:4" ht="20.25" x14ac:dyDescent="0.25">
      <c r="A135" s="99"/>
      <c r="B135" s="22"/>
      <c r="C135" s="30"/>
      <c r="D135" s="30"/>
    </row>
    <row r="136" spans="1:4" ht="20.25" x14ac:dyDescent="0.25">
      <c r="A136" s="99"/>
      <c r="B136" s="22"/>
      <c r="C136" s="30"/>
      <c r="D136" s="30"/>
    </row>
    <row r="137" spans="1:4" ht="20.25" x14ac:dyDescent="0.25">
      <c r="A137" s="99"/>
      <c r="B137" s="22"/>
      <c r="C137" s="30"/>
      <c r="D137" s="30"/>
    </row>
    <row r="138" spans="1:4" ht="20.25" x14ac:dyDescent="0.25">
      <c r="A138" s="99"/>
      <c r="B138" s="22"/>
      <c r="C138" s="30"/>
      <c r="D138" s="30"/>
    </row>
    <row r="139" spans="1:4" ht="20.25" x14ac:dyDescent="0.25">
      <c r="A139" s="99"/>
      <c r="B139" s="22"/>
      <c r="C139" s="30"/>
      <c r="D139" s="30"/>
    </row>
    <row r="140" spans="1:4" ht="20.25" x14ac:dyDescent="0.25">
      <c r="A140" s="99"/>
      <c r="B140" s="22"/>
      <c r="C140" s="30"/>
      <c r="D140" s="30"/>
    </row>
    <row r="141" spans="1:4" ht="20.25" x14ac:dyDescent="0.25">
      <c r="A141" s="99"/>
      <c r="B141" s="22"/>
      <c r="C141" s="30"/>
      <c r="D141" s="30"/>
    </row>
    <row r="142" spans="1:4" ht="20.25" x14ac:dyDescent="0.25">
      <c r="A142" s="99"/>
      <c r="B142" s="22"/>
      <c r="C142" s="30"/>
      <c r="D142" s="30"/>
    </row>
    <row r="143" spans="1:4" ht="20.25" x14ac:dyDescent="0.25">
      <c r="A143" s="99"/>
      <c r="B143" s="22"/>
      <c r="C143" s="30"/>
      <c r="D143" s="30"/>
    </row>
    <row r="144" spans="1:4" ht="20.25" x14ac:dyDescent="0.25">
      <c r="A144" s="99"/>
      <c r="B144" s="22"/>
      <c r="C144" s="30"/>
      <c r="D144" s="30"/>
    </row>
    <row r="145" spans="1:4" ht="20.25" x14ac:dyDescent="0.25">
      <c r="A145" s="99"/>
      <c r="B145" s="22"/>
      <c r="C145" s="30"/>
      <c r="D145" s="30"/>
    </row>
    <row r="146" spans="1:4" ht="20.25" x14ac:dyDescent="0.25">
      <c r="A146" s="99"/>
      <c r="B146" s="22"/>
      <c r="C146" s="30"/>
      <c r="D146" s="30"/>
    </row>
    <row r="147" spans="1:4" ht="20.25" x14ac:dyDescent="0.25">
      <c r="A147" s="99"/>
      <c r="B147" s="22"/>
      <c r="C147" s="30"/>
      <c r="D147" s="30"/>
    </row>
    <row r="148" spans="1:4" ht="20.25" x14ac:dyDescent="0.25">
      <c r="A148" s="99"/>
      <c r="B148" s="22"/>
      <c r="C148" s="30"/>
      <c r="D148" s="30"/>
    </row>
    <row r="149" spans="1:4" ht="20.25" x14ac:dyDescent="0.25">
      <c r="A149" s="99"/>
      <c r="B149" s="22"/>
      <c r="C149" s="30"/>
      <c r="D149" s="30"/>
    </row>
    <row r="150" spans="1:4" ht="20.25" x14ac:dyDescent="0.25">
      <c r="A150" s="99"/>
      <c r="B150" s="22"/>
      <c r="C150" s="30"/>
      <c r="D150" s="30"/>
    </row>
    <row r="151" spans="1:4" ht="20.25" x14ac:dyDescent="0.25">
      <c r="A151" s="99"/>
      <c r="B151" s="22"/>
      <c r="C151" s="30"/>
      <c r="D151" s="30"/>
    </row>
    <row r="152" spans="1:4" ht="20.25" x14ac:dyDescent="0.25">
      <c r="A152" s="99"/>
      <c r="B152" s="22"/>
      <c r="C152" s="30"/>
      <c r="D152" s="30"/>
    </row>
    <row r="153" spans="1:4" ht="20.25" x14ac:dyDescent="0.25">
      <c r="A153" s="99"/>
      <c r="B153" s="22"/>
      <c r="C153" s="30"/>
      <c r="D153" s="30"/>
    </row>
    <row r="154" spans="1:4" ht="20.25" x14ac:dyDescent="0.25">
      <c r="A154" s="99"/>
      <c r="B154" s="22"/>
      <c r="C154" s="30"/>
      <c r="D154" s="30"/>
    </row>
    <row r="155" spans="1:4" ht="20.25" x14ac:dyDescent="0.25">
      <c r="A155" s="99"/>
      <c r="B155" s="22"/>
      <c r="C155" s="30"/>
      <c r="D155" s="30"/>
    </row>
    <row r="156" spans="1:4" ht="20.25" x14ac:dyDescent="0.25">
      <c r="A156" s="99"/>
      <c r="B156" s="22"/>
      <c r="C156" s="30"/>
      <c r="D156" s="30"/>
    </row>
    <row r="157" spans="1:4" ht="20.25" x14ac:dyDescent="0.25">
      <c r="A157" s="99"/>
      <c r="B157" s="22"/>
      <c r="C157" s="30"/>
      <c r="D157" s="30"/>
    </row>
    <row r="158" spans="1:4" ht="20.25" x14ac:dyDescent="0.25">
      <c r="A158" s="99"/>
      <c r="B158" s="22"/>
      <c r="C158" s="30"/>
      <c r="D158" s="30"/>
    </row>
    <row r="159" spans="1:4" ht="20.25" x14ac:dyDescent="0.25">
      <c r="A159" s="99"/>
      <c r="B159" s="22"/>
      <c r="C159" s="30"/>
      <c r="D159" s="30"/>
    </row>
    <row r="160" spans="1:4" ht="20.25" x14ac:dyDescent="0.25">
      <c r="A160" s="99"/>
      <c r="B160" s="22"/>
      <c r="C160" s="30"/>
      <c r="D160" s="30"/>
    </row>
    <row r="161" spans="1:4" ht="20.25" x14ac:dyDescent="0.25">
      <c r="A161" s="99"/>
      <c r="B161" s="22"/>
      <c r="C161" s="30"/>
      <c r="D161" s="30"/>
    </row>
    <row r="162" spans="1:4" ht="20.25" x14ac:dyDescent="0.25">
      <c r="A162" s="99"/>
      <c r="B162" s="22"/>
      <c r="C162" s="30"/>
      <c r="D162" s="30"/>
    </row>
    <row r="163" spans="1:4" ht="20.25" x14ac:dyDescent="0.25">
      <c r="A163" s="99"/>
      <c r="B163" s="22"/>
      <c r="C163" s="30"/>
      <c r="D163" s="30"/>
    </row>
    <row r="164" spans="1:4" ht="20.25" x14ac:dyDescent="0.25">
      <c r="A164" s="99"/>
      <c r="B164" s="22"/>
      <c r="C164" s="30"/>
      <c r="D164" s="30"/>
    </row>
    <row r="165" spans="1:4" ht="20.25" x14ac:dyDescent="0.25">
      <c r="A165" s="99"/>
      <c r="B165" s="22"/>
      <c r="C165" s="30"/>
      <c r="D165" s="30"/>
    </row>
    <row r="166" spans="1:4" ht="20.25" x14ac:dyDescent="0.25">
      <c r="A166" s="99"/>
      <c r="B166" s="22"/>
      <c r="C166" s="30"/>
      <c r="D166" s="30"/>
    </row>
    <row r="167" spans="1:4" ht="20.25" x14ac:dyDescent="0.25">
      <c r="A167" s="99"/>
      <c r="B167" s="22"/>
      <c r="C167" s="30"/>
      <c r="D167" s="30"/>
    </row>
    <row r="168" spans="1:4" ht="20.25" x14ac:dyDescent="0.25">
      <c r="A168" s="99"/>
      <c r="B168" s="22"/>
      <c r="C168" s="30"/>
      <c r="D168" s="30"/>
    </row>
    <row r="169" spans="1:4" ht="20.25" x14ac:dyDescent="0.25">
      <c r="A169" s="99"/>
      <c r="B169" s="22"/>
      <c r="C169" s="30"/>
      <c r="D169" s="30"/>
    </row>
    <row r="170" spans="1:4" ht="20.25" x14ac:dyDescent="0.25">
      <c r="A170" s="99"/>
      <c r="B170" s="22"/>
      <c r="C170" s="30"/>
      <c r="D170" s="30"/>
    </row>
    <row r="171" spans="1:4" ht="20.25" x14ac:dyDescent="0.25">
      <c r="A171" s="99"/>
      <c r="B171" s="22"/>
      <c r="C171" s="30"/>
      <c r="D171" s="30"/>
    </row>
    <row r="172" spans="1:4" ht="20.25" x14ac:dyDescent="0.25">
      <c r="A172" s="99"/>
      <c r="B172" s="22"/>
      <c r="C172" s="30"/>
      <c r="D172" s="30"/>
    </row>
    <row r="173" spans="1:4" ht="20.25" x14ac:dyDescent="0.25">
      <c r="A173" s="99"/>
      <c r="B173" s="22"/>
      <c r="C173" s="30"/>
      <c r="D173" s="30"/>
    </row>
    <row r="174" spans="1:4" ht="20.25" x14ac:dyDescent="0.25">
      <c r="A174" s="99"/>
      <c r="B174" s="22"/>
      <c r="C174" s="30"/>
      <c r="D174" s="30"/>
    </row>
    <row r="175" spans="1:4" ht="20.25" x14ac:dyDescent="0.25">
      <c r="A175" s="99"/>
      <c r="B175" s="22"/>
      <c r="C175" s="30"/>
      <c r="D175" s="30"/>
    </row>
    <row r="176" spans="1:4" ht="20.25" x14ac:dyDescent="0.25">
      <c r="A176" s="99"/>
      <c r="B176" s="22"/>
      <c r="C176" s="30"/>
      <c r="D176" s="30"/>
    </row>
    <row r="177" spans="1:4" ht="20.25" x14ac:dyDescent="0.25">
      <c r="A177" s="99"/>
      <c r="B177" s="22"/>
      <c r="C177" s="30"/>
      <c r="D177" s="30"/>
    </row>
    <row r="178" spans="1:4" ht="20.25" x14ac:dyDescent="0.25">
      <c r="A178" s="99"/>
      <c r="B178" s="22"/>
      <c r="C178" s="30"/>
      <c r="D178" s="30"/>
    </row>
    <row r="179" spans="1:4" ht="20.25" x14ac:dyDescent="0.25">
      <c r="A179" s="99"/>
      <c r="B179" s="22"/>
      <c r="C179" s="30"/>
      <c r="D179" s="30"/>
    </row>
    <row r="180" spans="1:4" ht="20.25" x14ac:dyDescent="0.25">
      <c r="A180" s="99"/>
      <c r="B180" s="22"/>
      <c r="C180" s="30"/>
      <c r="D180" s="30"/>
    </row>
    <row r="181" spans="1:4" ht="20.25" x14ac:dyDescent="0.25">
      <c r="A181" s="99"/>
      <c r="B181" s="22"/>
      <c r="C181" s="30"/>
      <c r="D181" s="30"/>
    </row>
    <row r="182" spans="1:4" ht="20.25" x14ac:dyDescent="0.25">
      <c r="A182" s="99"/>
      <c r="B182" s="22"/>
      <c r="C182" s="30"/>
      <c r="D182" s="30"/>
    </row>
    <row r="183" spans="1:4" ht="20.25" x14ac:dyDescent="0.25">
      <c r="A183" s="99"/>
      <c r="B183" s="22"/>
      <c r="C183" s="30"/>
      <c r="D183" s="30"/>
    </row>
    <row r="184" spans="1:4" ht="20.25" x14ac:dyDescent="0.25">
      <c r="A184" s="99"/>
      <c r="B184" s="22"/>
      <c r="C184" s="30"/>
      <c r="D184" s="30"/>
    </row>
    <row r="185" spans="1:4" ht="20.25" x14ac:dyDescent="0.25">
      <c r="A185" s="99"/>
      <c r="B185" s="22"/>
      <c r="C185" s="30"/>
      <c r="D185" s="30"/>
    </row>
    <row r="186" spans="1:4" ht="20.25" x14ac:dyDescent="0.25">
      <c r="A186" s="99"/>
      <c r="B186" s="22"/>
      <c r="C186" s="30"/>
      <c r="D186" s="30"/>
    </row>
    <row r="187" spans="1:4" ht="20.25" x14ac:dyDescent="0.25">
      <c r="A187" s="99"/>
      <c r="B187" s="22"/>
      <c r="C187" s="30"/>
      <c r="D187" s="30"/>
    </row>
    <row r="188" spans="1:4" ht="20.25" x14ac:dyDescent="0.25">
      <c r="A188" s="99"/>
      <c r="B188" s="22"/>
      <c r="C188" s="30"/>
      <c r="D188" s="30"/>
    </row>
    <row r="189" spans="1:4" ht="20.25" x14ac:dyDescent="0.25">
      <c r="A189" s="99"/>
      <c r="B189" s="22"/>
      <c r="C189" s="30"/>
      <c r="D189" s="30"/>
    </row>
    <row r="190" spans="1:4" ht="20.25" x14ac:dyDescent="0.25">
      <c r="A190" s="99"/>
      <c r="B190" s="22"/>
      <c r="C190" s="30"/>
      <c r="D190" s="30"/>
    </row>
    <row r="191" spans="1:4" ht="20.25" x14ac:dyDescent="0.25">
      <c r="A191" s="99"/>
      <c r="B191" s="22"/>
      <c r="C191" s="30"/>
      <c r="D191" s="30"/>
    </row>
    <row r="192" spans="1:4" ht="20.25" x14ac:dyDescent="0.25">
      <c r="A192" s="99"/>
      <c r="B192" s="22"/>
      <c r="C192" s="30"/>
      <c r="D192" s="30"/>
    </row>
    <row r="193" spans="1:4" ht="20.25" x14ac:dyDescent="0.25">
      <c r="A193" s="99"/>
      <c r="B193" s="22"/>
      <c r="C193" s="30"/>
      <c r="D193" s="30"/>
    </row>
    <row r="194" spans="1:4" ht="20.25" x14ac:dyDescent="0.25">
      <c r="A194" s="99"/>
      <c r="B194" s="22"/>
      <c r="C194" s="30"/>
      <c r="D194" s="30"/>
    </row>
    <row r="195" spans="1:4" ht="20.25" x14ac:dyDescent="0.25">
      <c r="A195" s="99"/>
      <c r="B195" s="22"/>
      <c r="C195" s="30"/>
      <c r="D195" s="30"/>
    </row>
    <row r="196" spans="1:4" ht="20.25" x14ac:dyDescent="0.25">
      <c r="A196" s="99"/>
      <c r="B196" s="22"/>
      <c r="C196" s="30"/>
      <c r="D196" s="30"/>
    </row>
    <row r="197" spans="1:4" ht="20.25" x14ac:dyDescent="0.25">
      <c r="A197" s="99"/>
      <c r="B197" s="22"/>
      <c r="C197" s="30"/>
      <c r="D197" s="30"/>
    </row>
    <row r="198" spans="1:4" ht="20.25" x14ac:dyDescent="0.25">
      <c r="A198" s="99"/>
      <c r="B198" s="22"/>
      <c r="C198" s="30"/>
      <c r="D198" s="30"/>
    </row>
    <row r="199" spans="1:4" ht="20.25" x14ac:dyDescent="0.25">
      <c r="A199" s="99"/>
      <c r="B199" s="22"/>
      <c r="C199" s="30"/>
      <c r="D199" s="30"/>
    </row>
    <row r="200" spans="1:4" ht="20.25" x14ac:dyDescent="0.25">
      <c r="A200" s="99"/>
      <c r="B200" s="22"/>
      <c r="C200" s="30"/>
      <c r="D200" s="30"/>
    </row>
    <row r="201" spans="1:4" ht="20.25" x14ac:dyDescent="0.25">
      <c r="A201" s="99"/>
      <c r="B201" s="22"/>
      <c r="C201" s="30"/>
      <c r="D201" s="30"/>
    </row>
    <row r="202" spans="1:4" ht="20.25" x14ac:dyDescent="0.25">
      <c r="A202" s="99"/>
      <c r="B202" s="22"/>
      <c r="C202" s="30"/>
      <c r="D202" s="30"/>
    </row>
    <row r="203" spans="1:4" ht="20.25" x14ac:dyDescent="0.25">
      <c r="A203" s="99"/>
      <c r="B203" s="22"/>
      <c r="C203" s="30"/>
      <c r="D203" s="30"/>
    </row>
    <row r="204" spans="1:4" ht="20.25" x14ac:dyDescent="0.25">
      <c r="A204" s="99"/>
      <c r="B204" s="22"/>
      <c r="C204" s="30"/>
      <c r="D204" s="30"/>
    </row>
    <row r="205" spans="1:4" ht="20.25" x14ac:dyDescent="0.25">
      <c r="A205" s="99"/>
      <c r="B205" s="22"/>
      <c r="C205" s="30"/>
      <c r="D205" s="30"/>
    </row>
    <row r="206" spans="1:4" ht="20.25" x14ac:dyDescent="0.25">
      <c r="A206" s="99"/>
      <c r="B206" s="22"/>
      <c r="C206" s="30"/>
      <c r="D206" s="30"/>
    </row>
    <row r="207" spans="1:4" ht="20.25" x14ac:dyDescent="0.25">
      <c r="A207" s="99"/>
      <c r="B207" s="22"/>
      <c r="C207" s="30"/>
      <c r="D207" s="30"/>
    </row>
    <row r="208" spans="1:4" x14ac:dyDescent="0.25">
      <c r="A208" s="79"/>
      <c r="B208" s="22"/>
      <c r="C208" s="22"/>
      <c r="D208" s="22"/>
    </row>
    <row r="209" spans="1:8" ht="20.25" x14ac:dyDescent="0.25">
      <c r="A209" s="79"/>
      <c r="B209" s="26" t="s">
        <v>85</v>
      </c>
      <c r="C209" s="26" t="s">
        <v>127</v>
      </c>
      <c r="D209" s="29" t="s">
        <v>85</v>
      </c>
      <c r="E209" s="29" t="s">
        <v>127</v>
      </c>
    </row>
    <row r="210" spans="1:8" ht="21" x14ac:dyDescent="0.35">
      <c r="A210" s="79"/>
      <c r="B210" s="27" t="s">
        <v>87</v>
      </c>
      <c r="C210" s="27" t="s">
        <v>56</v>
      </c>
      <c r="D210" t="s">
        <v>87</v>
      </c>
      <c r="F210" t="str">
        <f>IF(NOT(ISBLANK(D210)),D210,IF(NOT(ISBLANK(E210)),"     "&amp;E210,FALSE))</f>
        <v>Afectación Económica o presupuestal</v>
      </c>
      <c r="G210" t="s">
        <v>87</v>
      </c>
      <c r="H210" t="str">
        <f>IF(NOT(ISERROR(MATCH(G210,_xlfn.ANCHORARRAY(B221),0))),F223&amp;"Por favor no seleccionar los criterios de impacto",G210)</f>
        <v>❌Por favor no seleccionar los criterios de impacto</v>
      </c>
    </row>
    <row r="211" spans="1:8" ht="21" x14ac:dyDescent="0.35">
      <c r="A211" s="79"/>
      <c r="B211" s="27" t="s">
        <v>87</v>
      </c>
      <c r="C211" s="27" t="s">
        <v>90</v>
      </c>
      <c r="E211" t="s">
        <v>56</v>
      </c>
      <c r="F211" t="str">
        <f t="shared" ref="F211:F221" si="0">IF(NOT(ISBLANK(D211)),D211,IF(NOT(ISBLANK(E211)),"     "&amp;E211,FALSE))</f>
        <v xml:space="preserve">     Afectación menor a 10 SMLMV .</v>
      </c>
    </row>
    <row r="212" spans="1:8" ht="21" x14ac:dyDescent="0.35">
      <c r="A212" s="79"/>
      <c r="B212" s="27" t="s">
        <v>87</v>
      </c>
      <c r="C212" s="27" t="s">
        <v>91</v>
      </c>
      <c r="E212" t="s">
        <v>90</v>
      </c>
      <c r="F212" t="str">
        <f t="shared" si="0"/>
        <v xml:space="preserve">     Entre 10 y 50 SMLMV </v>
      </c>
    </row>
    <row r="213" spans="1:8" ht="21" x14ac:dyDescent="0.35">
      <c r="A213" s="79"/>
      <c r="B213" s="27" t="s">
        <v>87</v>
      </c>
      <c r="C213" s="27" t="s">
        <v>92</v>
      </c>
      <c r="E213" t="s">
        <v>91</v>
      </c>
      <c r="F213" t="str">
        <f t="shared" si="0"/>
        <v xml:space="preserve">     Entre 50 y 100 SMLMV </v>
      </c>
    </row>
    <row r="214" spans="1:8" ht="21" x14ac:dyDescent="0.35">
      <c r="A214" s="79"/>
      <c r="B214" s="27" t="s">
        <v>87</v>
      </c>
      <c r="C214" s="27" t="s">
        <v>93</v>
      </c>
      <c r="E214" t="s">
        <v>92</v>
      </c>
      <c r="F214" t="str">
        <f t="shared" si="0"/>
        <v xml:space="preserve">     Entre 100 y 500 SMLMV </v>
      </c>
    </row>
    <row r="215" spans="1:8" ht="21" x14ac:dyDescent="0.35">
      <c r="A215" s="79"/>
      <c r="B215" s="27" t="s">
        <v>55</v>
      </c>
      <c r="C215" s="27" t="s">
        <v>94</v>
      </c>
      <c r="E215" t="s">
        <v>93</v>
      </c>
      <c r="F215" t="str">
        <f t="shared" si="0"/>
        <v xml:space="preserve">     Mayor a 500 SMLMV </v>
      </c>
    </row>
    <row r="216" spans="1:8" ht="21" x14ac:dyDescent="0.35">
      <c r="A216" s="79"/>
      <c r="B216" s="27" t="s">
        <v>55</v>
      </c>
      <c r="C216" s="27" t="s">
        <v>95</v>
      </c>
      <c r="D216" t="s">
        <v>55</v>
      </c>
      <c r="F216" t="str">
        <f t="shared" si="0"/>
        <v>Pérdida Reputacional</v>
      </c>
    </row>
    <row r="217" spans="1:8" ht="21" x14ac:dyDescent="0.35">
      <c r="A217" s="79"/>
      <c r="B217" s="27" t="s">
        <v>55</v>
      </c>
      <c r="C217" s="27" t="s">
        <v>97</v>
      </c>
      <c r="E217" t="s">
        <v>94</v>
      </c>
      <c r="F217" t="str">
        <f t="shared" si="0"/>
        <v xml:space="preserve">     El riesgo afecta la imagen de alguna área de la organización</v>
      </c>
    </row>
    <row r="218" spans="1:8" ht="21" x14ac:dyDescent="0.35">
      <c r="A218" s="79"/>
      <c r="B218" s="27" t="s">
        <v>55</v>
      </c>
      <c r="C218" s="27" t="s">
        <v>96</v>
      </c>
      <c r="E218" t="s">
        <v>95</v>
      </c>
      <c r="F218" t="str">
        <f t="shared" si="0"/>
        <v xml:space="preserve">     El riesgo afecta la imagen de la entidad internamente, de conocimiento general, nivel interno, de junta dircetiva y accionistas y/o de provedores</v>
      </c>
    </row>
    <row r="219" spans="1:8" ht="21" x14ac:dyDescent="0.35">
      <c r="A219" s="79"/>
      <c r="B219" s="27" t="s">
        <v>55</v>
      </c>
      <c r="C219" s="27" t="s">
        <v>110</v>
      </c>
      <c r="E219" t="s">
        <v>97</v>
      </c>
      <c r="F219" t="str">
        <f t="shared" si="0"/>
        <v xml:space="preserve">     El riesgo afecta la imagen de la entidad con algunos usuarios de relevancia frente al logro de los objetivos</v>
      </c>
    </row>
    <row r="220" spans="1:8" x14ac:dyDescent="0.25">
      <c r="A220" s="79"/>
      <c r="B220" s="28"/>
      <c r="C220" s="28"/>
      <c r="E220" t="s">
        <v>96</v>
      </c>
      <c r="F220" t="str">
        <f t="shared" si="0"/>
        <v xml:space="preserve">     El riesgo afecta la imagen de de la entidad con efecto publicitario sostenido a nivel de sector administrativo, nivel departamental o municipal</v>
      </c>
    </row>
    <row r="221" spans="1:8" x14ac:dyDescent="0.25">
      <c r="A221" s="79"/>
      <c r="B221" s="28" t="str" cm="1">
        <f t="array" ref="B221:B223">_xlfn.UNIQUE(Tabla1[[#All],[Criterios]])</f>
        <v>Criterios</v>
      </c>
      <c r="C221" s="28"/>
      <c r="E221" t="s">
        <v>110</v>
      </c>
      <c r="F221" t="str">
        <f t="shared" si="0"/>
        <v xml:space="preserve">     El riesgo afecta la imagen de la entidad a nivel nacional, con efecto publicitarios sostenible a nivel país</v>
      </c>
    </row>
    <row r="222" spans="1:8" x14ac:dyDescent="0.25">
      <c r="A222" s="79"/>
      <c r="B222" s="28" t="str">
        <v>Afectación Económica o presupuestal</v>
      </c>
      <c r="C222" s="28"/>
    </row>
    <row r="223" spans="1:8" x14ac:dyDescent="0.25">
      <c r="B223" s="28" t="str">
        <v>Pérdida Reputacional</v>
      </c>
      <c r="C223" s="28"/>
      <c r="F223" s="31" t="s">
        <v>129</v>
      </c>
    </row>
    <row r="224" spans="1:8" x14ac:dyDescent="0.25">
      <c r="B224" s="21"/>
      <c r="C224" s="21"/>
      <c r="F224" s="31" t="s">
        <v>130</v>
      </c>
    </row>
    <row r="225" spans="2:4" x14ac:dyDescent="0.25">
      <c r="B225" s="21"/>
      <c r="C225" s="21"/>
    </row>
    <row r="226" spans="2:4" x14ac:dyDescent="0.25">
      <c r="B226" s="21"/>
      <c r="C226" s="21"/>
    </row>
    <row r="227" spans="2:4" x14ac:dyDescent="0.25">
      <c r="B227" s="21" t="s">
        <v>199</v>
      </c>
      <c r="C227" s="21"/>
      <c r="D227" s="21"/>
    </row>
    <row r="228" spans="2:4" x14ac:dyDescent="0.25">
      <c r="B228" t="s">
        <v>85</v>
      </c>
      <c r="C228" s="21" t="s">
        <v>127</v>
      </c>
      <c r="D228" s="29" t="s">
        <v>200</v>
      </c>
    </row>
    <row r="229" spans="2:4" x14ac:dyDescent="0.25">
      <c r="B229" s="141" t="s">
        <v>202</v>
      </c>
      <c r="C229" s="21" t="s">
        <v>192</v>
      </c>
      <c r="D229" s="139" t="s">
        <v>202</v>
      </c>
    </row>
    <row r="230" spans="2:4" x14ac:dyDescent="0.25">
      <c r="B230" s="141" t="s">
        <v>202</v>
      </c>
      <c r="C230" s="21" t="s">
        <v>193</v>
      </c>
      <c r="D230" s="140" t="s">
        <v>192</v>
      </c>
    </row>
    <row r="231" spans="2:4" x14ac:dyDescent="0.25">
      <c r="B231" s="141" t="s">
        <v>202</v>
      </c>
      <c r="C231" s="21" t="s">
        <v>194</v>
      </c>
      <c r="D231" s="140" t="s">
        <v>193</v>
      </c>
    </row>
    <row r="232" spans="2:4" x14ac:dyDescent="0.25">
      <c r="B232" s="141" t="s">
        <v>203</v>
      </c>
      <c r="C232" s="21" t="s">
        <v>195</v>
      </c>
      <c r="D232" s="140" t="s">
        <v>194</v>
      </c>
    </row>
    <row r="233" spans="2:4" x14ac:dyDescent="0.25">
      <c r="B233" s="141" t="s">
        <v>203</v>
      </c>
      <c r="C233" s="21" t="s">
        <v>196</v>
      </c>
      <c r="D233" s="139" t="s">
        <v>203</v>
      </c>
    </row>
    <row r="234" spans="2:4" x14ac:dyDescent="0.25">
      <c r="B234" s="141" t="s">
        <v>203</v>
      </c>
      <c r="C234" s="21" t="s">
        <v>197</v>
      </c>
      <c r="D234" s="140" t="s">
        <v>195</v>
      </c>
    </row>
    <row r="235" spans="2:4" x14ac:dyDescent="0.25">
      <c r="B235" s="141" t="s">
        <v>203</v>
      </c>
      <c r="C235" s="21" t="s">
        <v>198</v>
      </c>
      <c r="D235" s="140" t="s">
        <v>196</v>
      </c>
    </row>
    <row r="236" spans="2:4" x14ac:dyDescent="0.25">
      <c r="D236" s="140" t="s">
        <v>197</v>
      </c>
    </row>
    <row r="237" spans="2:4" x14ac:dyDescent="0.25">
      <c r="D237" s="140" t="s">
        <v>198</v>
      </c>
    </row>
    <row r="238" spans="2:4" x14ac:dyDescent="0.25">
      <c r="D238" s="139" t="s">
        <v>201</v>
      </c>
    </row>
  </sheetData>
  <mergeCells count="1">
    <mergeCell ref="B1:D1"/>
  </mergeCells>
  <dataValidations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3"/>
  <tableParts count="2">
    <tablePart r:id="rId4"/>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election activeCell="F4" sqref="F4:F6"/>
    </sheetView>
  </sheetViews>
  <sheetFormatPr baseColWidth="10" defaultColWidth="14.42578125" defaultRowHeight="12.75" x14ac:dyDescent="0.2"/>
  <cols>
    <col min="1" max="2" width="14.42578125" style="84"/>
    <col min="3" max="3" width="17" style="84" customWidth="1"/>
    <col min="4" max="4" width="14.42578125" style="84"/>
    <col min="5" max="5" width="46" style="84" customWidth="1"/>
    <col min="6" max="16384" width="14.42578125" style="84"/>
  </cols>
  <sheetData>
    <row r="1" spans="2:6" ht="24" customHeight="1" thickBot="1" x14ac:dyDescent="0.25">
      <c r="B1" s="447" t="s">
        <v>204</v>
      </c>
      <c r="C1" s="448"/>
      <c r="D1" s="448"/>
      <c r="E1" s="448"/>
      <c r="F1" s="449"/>
    </row>
    <row r="2" spans="2:6" ht="16.5" thickBot="1" x14ac:dyDescent="0.3">
      <c r="B2" s="85"/>
      <c r="C2" s="85"/>
      <c r="D2" s="85"/>
      <c r="E2" s="85"/>
      <c r="F2" s="85"/>
    </row>
    <row r="3" spans="2:6" ht="16.5" thickBot="1" x14ac:dyDescent="0.25">
      <c r="B3" s="451" t="s">
        <v>62</v>
      </c>
      <c r="C3" s="452"/>
      <c r="D3" s="452"/>
      <c r="E3" s="97" t="s">
        <v>63</v>
      </c>
      <c r="F3" s="98" t="s">
        <v>64</v>
      </c>
    </row>
    <row r="4" spans="2:6" ht="31.5" x14ac:dyDescent="0.2">
      <c r="B4" s="453" t="s">
        <v>65</v>
      </c>
      <c r="C4" s="455" t="s">
        <v>12</v>
      </c>
      <c r="D4" s="86" t="s">
        <v>13</v>
      </c>
      <c r="E4" s="87" t="s">
        <v>66</v>
      </c>
      <c r="F4" s="88">
        <v>0.25</v>
      </c>
    </row>
    <row r="5" spans="2:6" ht="47.25" x14ac:dyDescent="0.2">
      <c r="B5" s="454"/>
      <c r="C5" s="456"/>
      <c r="D5" s="89" t="s">
        <v>14</v>
      </c>
      <c r="E5" s="90" t="s">
        <v>67</v>
      </c>
      <c r="F5" s="91">
        <v>0.15</v>
      </c>
    </row>
    <row r="6" spans="2:6" ht="47.25" x14ac:dyDescent="0.2">
      <c r="B6" s="454"/>
      <c r="C6" s="456"/>
      <c r="D6" s="89" t="s">
        <v>15</v>
      </c>
      <c r="E6" s="90" t="s">
        <v>68</v>
      </c>
      <c r="F6" s="91">
        <v>0.1</v>
      </c>
    </row>
    <row r="7" spans="2:6" ht="63" x14ac:dyDescent="0.2">
      <c r="B7" s="454"/>
      <c r="C7" s="456" t="s">
        <v>16</v>
      </c>
      <c r="D7" s="89" t="s">
        <v>9</v>
      </c>
      <c r="E7" s="90" t="s">
        <v>69</v>
      </c>
      <c r="F7" s="91">
        <v>0.25</v>
      </c>
    </row>
    <row r="8" spans="2:6" ht="31.5" x14ac:dyDescent="0.2">
      <c r="B8" s="454"/>
      <c r="C8" s="456"/>
      <c r="D8" s="89" t="s">
        <v>8</v>
      </c>
      <c r="E8" s="90" t="s">
        <v>70</v>
      </c>
      <c r="F8" s="91">
        <v>0.15</v>
      </c>
    </row>
    <row r="9" spans="2:6" ht="47.25" x14ac:dyDescent="0.2">
      <c r="B9" s="454" t="s">
        <v>144</v>
      </c>
      <c r="C9" s="456" t="s">
        <v>17</v>
      </c>
      <c r="D9" s="89" t="s">
        <v>18</v>
      </c>
      <c r="E9" s="90" t="s">
        <v>71</v>
      </c>
      <c r="F9" s="92" t="s">
        <v>72</v>
      </c>
    </row>
    <row r="10" spans="2:6" ht="63" x14ac:dyDescent="0.2">
      <c r="B10" s="454"/>
      <c r="C10" s="456"/>
      <c r="D10" s="89" t="s">
        <v>19</v>
      </c>
      <c r="E10" s="90" t="s">
        <v>73</v>
      </c>
      <c r="F10" s="92" t="s">
        <v>72</v>
      </c>
    </row>
    <row r="11" spans="2:6" ht="47.25" x14ac:dyDescent="0.2">
      <c r="B11" s="454"/>
      <c r="C11" s="456" t="s">
        <v>20</v>
      </c>
      <c r="D11" s="89" t="s">
        <v>21</v>
      </c>
      <c r="E11" s="90" t="s">
        <v>74</v>
      </c>
      <c r="F11" s="92" t="s">
        <v>72</v>
      </c>
    </row>
    <row r="12" spans="2:6" ht="47.25" x14ac:dyDescent="0.2">
      <c r="B12" s="454"/>
      <c r="C12" s="456"/>
      <c r="D12" s="89" t="s">
        <v>22</v>
      </c>
      <c r="E12" s="90" t="s">
        <v>75</v>
      </c>
      <c r="F12" s="92" t="s">
        <v>72</v>
      </c>
    </row>
    <row r="13" spans="2:6" ht="31.5" x14ac:dyDescent="0.2">
      <c r="B13" s="454"/>
      <c r="C13" s="456" t="s">
        <v>23</v>
      </c>
      <c r="D13" s="89" t="s">
        <v>111</v>
      </c>
      <c r="E13" s="90" t="s">
        <v>114</v>
      </c>
      <c r="F13" s="92" t="s">
        <v>72</v>
      </c>
    </row>
    <row r="14" spans="2:6" ht="32.25" thickBot="1" x14ac:dyDescent="0.25">
      <c r="B14" s="457"/>
      <c r="C14" s="458"/>
      <c r="D14" s="93" t="s">
        <v>112</v>
      </c>
      <c r="E14" s="94" t="s">
        <v>113</v>
      </c>
      <c r="F14" s="95" t="s">
        <v>72</v>
      </c>
    </row>
    <row r="15" spans="2:6" ht="49.7" customHeight="1" x14ac:dyDescent="0.2">
      <c r="B15" s="450" t="s">
        <v>141</v>
      </c>
      <c r="C15" s="450"/>
      <c r="D15" s="450"/>
      <c r="E15" s="450"/>
      <c r="F15" s="450"/>
    </row>
    <row r="16" spans="2:6" ht="27" customHeight="1" x14ac:dyDescent="0.25">
      <c r="B16" s="96"/>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6"/>
  <sheetViews>
    <sheetView topLeftCell="D1" zoomScaleNormal="100" workbookViewId="0">
      <selection activeCell="D27" sqref="D27"/>
    </sheetView>
  </sheetViews>
  <sheetFormatPr baseColWidth="10" defaultRowHeight="15" x14ac:dyDescent="0.25"/>
  <cols>
    <col min="1" max="1" width="78.42578125" customWidth="1"/>
    <col min="3" max="3" width="32" bestFit="1" customWidth="1"/>
    <col min="4" max="4" width="119.42578125" bestFit="1" customWidth="1"/>
    <col min="5" max="5" width="81" customWidth="1"/>
  </cols>
  <sheetData>
    <row r="1" spans="1:5" ht="15.75" thickBot="1" x14ac:dyDescent="0.3">
      <c r="A1" s="136" t="s">
        <v>174</v>
      </c>
      <c r="D1" s="459" t="s">
        <v>175</v>
      </c>
      <c r="E1" s="460"/>
    </row>
    <row r="2" spans="1:5" x14ac:dyDescent="0.25">
      <c r="A2" s="146" t="s">
        <v>246</v>
      </c>
      <c r="D2" s="461" t="s">
        <v>176</v>
      </c>
      <c r="E2" s="154" t="s">
        <v>266</v>
      </c>
    </row>
    <row r="3" spans="1:5" x14ac:dyDescent="0.25">
      <c r="A3" s="147" t="s">
        <v>247</v>
      </c>
      <c r="D3" s="462"/>
      <c r="E3" s="155" t="s">
        <v>267</v>
      </c>
    </row>
    <row r="4" spans="1:5" x14ac:dyDescent="0.25">
      <c r="A4" s="148" t="s">
        <v>248</v>
      </c>
      <c r="D4" s="462"/>
      <c r="E4" s="155" t="s">
        <v>268</v>
      </c>
    </row>
    <row r="5" spans="1:5" x14ac:dyDescent="0.25">
      <c r="A5" s="149" t="s">
        <v>249</v>
      </c>
      <c r="D5" s="463"/>
      <c r="E5" s="155" t="s">
        <v>269</v>
      </c>
    </row>
    <row r="6" spans="1:5" ht="30" x14ac:dyDescent="0.25">
      <c r="A6" s="147" t="s">
        <v>250</v>
      </c>
      <c r="D6" s="461" t="s">
        <v>177</v>
      </c>
      <c r="E6" s="155" t="s">
        <v>243</v>
      </c>
    </row>
    <row r="7" spans="1:5" ht="30" x14ac:dyDescent="0.25">
      <c r="A7" s="147" t="s">
        <v>251</v>
      </c>
      <c r="D7" s="462"/>
      <c r="E7" s="155" t="s">
        <v>270</v>
      </c>
    </row>
    <row r="8" spans="1:5" x14ac:dyDescent="0.25">
      <c r="A8" s="150" t="s">
        <v>252</v>
      </c>
      <c r="D8" s="462"/>
      <c r="E8" s="155" t="s">
        <v>242</v>
      </c>
    </row>
    <row r="9" spans="1:5" x14ac:dyDescent="0.25">
      <c r="A9" s="150" t="s">
        <v>253</v>
      </c>
      <c r="D9" s="461" t="s">
        <v>178</v>
      </c>
      <c r="E9" s="155" t="s">
        <v>271</v>
      </c>
    </row>
    <row r="10" spans="1:5" x14ac:dyDescent="0.25">
      <c r="A10" s="151" t="s">
        <v>254</v>
      </c>
      <c r="D10" s="462"/>
      <c r="E10" s="155" t="s">
        <v>272</v>
      </c>
    </row>
    <row r="11" spans="1:5" x14ac:dyDescent="0.25">
      <c r="A11" s="150" t="s">
        <v>255</v>
      </c>
      <c r="D11" s="461" t="s">
        <v>179</v>
      </c>
      <c r="E11" s="155" t="s">
        <v>244</v>
      </c>
    </row>
    <row r="12" spans="1:5" x14ac:dyDescent="0.25">
      <c r="A12" s="152" t="s">
        <v>256</v>
      </c>
      <c r="D12" s="462"/>
      <c r="E12" s="155" t="s">
        <v>273</v>
      </c>
    </row>
    <row r="13" spans="1:5" x14ac:dyDescent="0.25">
      <c r="A13" s="147" t="s">
        <v>257</v>
      </c>
      <c r="D13" s="463"/>
      <c r="E13" s="155" t="s">
        <v>274</v>
      </c>
    </row>
    <row r="14" spans="1:5" ht="30" x14ac:dyDescent="0.25">
      <c r="A14" s="150" t="s">
        <v>258</v>
      </c>
      <c r="E14" s="155" t="s">
        <v>275</v>
      </c>
    </row>
    <row r="15" spans="1:5" x14ac:dyDescent="0.25">
      <c r="A15" s="147" t="s">
        <v>259</v>
      </c>
      <c r="D15" s="137" t="s">
        <v>183</v>
      </c>
      <c r="E15" s="155" t="s">
        <v>245</v>
      </c>
    </row>
    <row r="16" spans="1:5" x14ac:dyDescent="0.25">
      <c r="A16" s="147" t="s">
        <v>260</v>
      </c>
      <c r="D16" s="138" t="s">
        <v>184</v>
      </c>
      <c r="E16" s="155" t="s">
        <v>239</v>
      </c>
    </row>
    <row r="17" spans="1:7" x14ac:dyDescent="0.25">
      <c r="A17" s="152" t="s">
        <v>261</v>
      </c>
      <c r="D17" s="138" t="s">
        <v>185</v>
      </c>
      <c r="E17" s="155" t="s">
        <v>240</v>
      </c>
    </row>
    <row r="18" spans="1:7" x14ac:dyDescent="0.25">
      <c r="A18" s="149" t="s">
        <v>262</v>
      </c>
      <c r="D18" s="138" t="s">
        <v>186</v>
      </c>
      <c r="E18" s="155" t="s">
        <v>238</v>
      </c>
    </row>
    <row r="19" spans="1:7" ht="30" x14ac:dyDescent="0.25">
      <c r="A19" s="150" t="s">
        <v>263</v>
      </c>
      <c r="D19" s="138" t="s">
        <v>187</v>
      </c>
      <c r="E19" s="155" t="s">
        <v>276</v>
      </c>
    </row>
    <row r="20" spans="1:7" x14ac:dyDescent="0.25">
      <c r="A20" s="151" t="s">
        <v>245</v>
      </c>
      <c r="D20" s="138" t="s">
        <v>188</v>
      </c>
      <c r="E20" s="155" t="s">
        <v>241</v>
      </c>
    </row>
    <row r="21" spans="1:7" x14ac:dyDescent="0.25">
      <c r="A21" s="147" t="s">
        <v>264</v>
      </c>
      <c r="D21" s="138" t="s">
        <v>189</v>
      </c>
      <c r="E21" s="155" t="s">
        <v>277</v>
      </c>
    </row>
    <row r="22" spans="1:7" ht="15.75" thickBot="1" x14ac:dyDescent="0.3">
      <c r="A22" s="153" t="s">
        <v>265</v>
      </c>
      <c r="D22" s="138" t="s">
        <v>190</v>
      </c>
      <c r="E22" s="155" t="s">
        <v>278</v>
      </c>
    </row>
    <row r="23" spans="1:7" x14ac:dyDescent="0.25">
      <c r="A23" s="142"/>
      <c r="E23" s="155" t="s">
        <v>279</v>
      </c>
    </row>
    <row r="24" spans="1:7" x14ac:dyDescent="0.25">
      <c r="A24" s="137" t="s">
        <v>191</v>
      </c>
      <c r="E24" s="155" t="s">
        <v>280</v>
      </c>
    </row>
    <row r="25" spans="1:7" ht="20.25" x14ac:dyDescent="0.25">
      <c r="A25" s="138" t="s">
        <v>184</v>
      </c>
      <c r="B25" s="26"/>
      <c r="E25" s="155" t="s">
        <v>281</v>
      </c>
    </row>
    <row r="26" spans="1:7" ht="21" x14ac:dyDescent="0.35">
      <c r="A26" s="138" t="s">
        <v>185</v>
      </c>
      <c r="B26" s="27"/>
      <c r="E26" s="155" t="s">
        <v>282</v>
      </c>
      <c r="F26" t="s">
        <v>87</v>
      </c>
      <c r="G26" t="str">
        <f>IF(NOT(ISERROR(MATCH(F26,_xlfn.ANCHORARRAY(A37),0))),E39&amp;"Por favor no seleccionar los criterios de impacto",F26)</f>
        <v>Afectación Económica o presupuestal</v>
      </c>
    </row>
    <row r="27" spans="1:7" ht="21.75" thickBot="1" x14ac:dyDescent="0.4">
      <c r="A27" s="138" t="s">
        <v>186</v>
      </c>
      <c r="B27" s="27"/>
      <c r="E27" s="156" t="s">
        <v>283</v>
      </c>
    </row>
    <row r="28" spans="1:7" ht="21" x14ac:dyDescent="0.35">
      <c r="A28" s="138" t="s">
        <v>187</v>
      </c>
      <c r="B28" s="27"/>
    </row>
    <row r="29" spans="1:7" ht="21" x14ac:dyDescent="0.35">
      <c r="A29" s="138" t="s">
        <v>188</v>
      </c>
      <c r="B29" s="27"/>
    </row>
    <row r="30" spans="1:7" ht="21" x14ac:dyDescent="0.35">
      <c r="A30" s="138" t="s">
        <v>189</v>
      </c>
      <c r="B30" s="27"/>
    </row>
    <row r="31" spans="1:7" ht="21" x14ac:dyDescent="0.35">
      <c r="A31" s="138" t="s">
        <v>190</v>
      </c>
      <c r="B31" s="27"/>
    </row>
    <row r="32" spans="1:7" ht="21" x14ac:dyDescent="0.35">
      <c r="A32" s="27"/>
      <c r="B32" s="27"/>
    </row>
    <row r="33" spans="1:2" ht="21" x14ac:dyDescent="0.35">
      <c r="A33" s="27"/>
      <c r="B33" s="27"/>
    </row>
    <row r="34" spans="1:2" ht="21" x14ac:dyDescent="0.35">
      <c r="A34" s="27"/>
      <c r="B34" s="27"/>
    </row>
    <row r="35" spans="1:2" ht="21" x14ac:dyDescent="0.35">
      <c r="A35" s="27"/>
      <c r="B35" s="27"/>
    </row>
    <row r="36" spans="1:2" x14ac:dyDescent="0.25">
      <c r="A36" s="28"/>
      <c r="B36" s="28"/>
    </row>
  </sheetData>
  <mergeCells count="5">
    <mergeCell ref="D1:E1"/>
    <mergeCell ref="D2:D5"/>
    <mergeCell ref="D6:D8"/>
    <mergeCell ref="D9:D10"/>
    <mergeCell ref="D11:D13"/>
  </mergeCells>
  <dataValidations count="1">
    <dataValidation type="list" allowBlank="1" showInputMessage="1" showErrorMessage="1" sqref="F26" xr:uid="{00000000-0002-0000-0700-000000000000}">
      <formula1>$F$210:$F$221</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workbookViewId="0">
      <selection activeCell="B20" sqref="B20"/>
    </sheetView>
  </sheetViews>
  <sheetFormatPr baseColWidth="10" defaultRowHeight="15" x14ac:dyDescent="0.25"/>
  <sheetData>
    <row r="2" spans="2:5" x14ac:dyDescent="0.25">
      <c r="B2" t="s">
        <v>30</v>
      </c>
      <c r="E2" t="s">
        <v>117</v>
      </c>
    </row>
    <row r="3" spans="2:5" x14ac:dyDescent="0.25">
      <c r="B3" t="s">
        <v>31</v>
      </c>
      <c r="E3" t="s">
        <v>116</v>
      </c>
    </row>
    <row r="4" spans="2:5" x14ac:dyDescent="0.25">
      <c r="B4" t="s">
        <v>121</v>
      </c>
      <c r="E4" t="s">
        <v>118</v>
      </c>
    </row>
    <row r="5" spans="2:5" x14ac:dyDescent="0.25">
      <c r="B5" t="s">
        <v>120</v>
      </c>
    </row>
    <row r="8" spans="2:5" x14ac:dyDescent="0.25">
      <c r="B8" t="s">
        <v>83</v>
      </c>
    </row>
    <row r="9" spans="2:5" x14ac:dyDescent="0.25">
      <c r="B9" t="s">
        <v>39</v>
      </c>
    </row>
    <row r="10" spans="2:5" x14ac:dyDescent="0.25">
      <c r="B10" t="s">
        <v>40</v>
      </c>
    </row>
    <row r="11" spans="2:5" x14ac:dyDescent="0.25">
      <c r="B11" t="s">
        <v>210</v>
      </c>
    </row>
    <row r="13" spans="2:5" x14ac:dyDescent="0.25">
      <c r="B13" t="s">
        <v>211</v>
      </c>
    </row>
    <row r="14" spans="2:5" x14ac:dyDescent="0.25">
      <c r="B14" t="s">
        <v>212</v>
      </c>
    </row>
    <row r="15" spans="2:5" x14ac:dyDescent="0.25">
      <c r="B15" t="s">
        <v>213</v>
      </c>
    </row>
    <row r="16" spans="2:5" x14ac:dyDescent="0.25">
      <c r="B16" t="s">
        <v>214</v>
      </c>
    </row>
    <row r="17" spans="2:2" x14ac:dyDescent="0.25">
      <c r="B17" t="s">
        <v>215</v>
      </c>
    </row>
    <row r="18" spans="2:2" x14ac:dyDescent="0.25">
      <c r="B18" t="s">
        <v>216</v>
      </c>
    </row>
    <row r="19" spans="2:2" x14ac:dyDescent="0.25">
      <c r="B19" t="s">
        <v>217</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A19" sqref="A19"/>
    </sheetView>
  </sheetViews>
  <sheetFormatPr baseColWidth="10" defaultColWidth="11.42578125" defaultRowHeight="12.75" x14ac:dyDescent="0.2"/>
  <cols>
    <col min="1" max="1" width="32.85546875" style="8" customWidth="1"/>
    <col min="2" max="16384" width="11.42578125" style="8"/>
  </cols>
  <sheetData>
    <row r="3" spans="1:1" x14ac:dyDescent="0.2">
      <c r="A3" s="9" t="s">
        <v>13</v>
      </c>
    </row>
    <row r="4" spans="1:1" x14ac:dyDescent="0.2">
      <c r="A4" s="9" t="s">
        <v>14</v>
      </c>
    </row>
    <row r="5" spans="1:1" x14ac:dyDescent="0.2">
      <c r="A5" s="9" t="s">
        <v>15</v>
      </c>
    </row>
    <row r="6" spans="1:1" x14ac:dyDescent="0.2">
      <c r="A6" s="9" t="s">
        <v>9</v>
      </c>
    </row>
    <row r="7" spans="1:1" x14ac:dyDescent="0.2">
      <c r="A7" s="9" t="s">
        <v>8</v>
      </c>
    </row>
    <row r="8" spans="1:1" x14ac:dyDescent="0.2">
      <c r="A8" s="9" t="s">
        <v>18</v>
      </c>
    </row>
    <row r="9" spans="1:1" x14ac:dyDescent="0.2">
      <c r="A9" s="9" t="s">
        <v>19</v>
      </c>
    </row>
    <row r="10" spans="1:1" x14ac:dyDescent="0.2">
      <c r="A10" s="9" t="s">
        <v>21</v>
      </c>
    </row>
    <row r="11" spans="1:1" x14ac:dyDescent="0.2">
      <c r="A11" s="9" t="s">
        <v>22</v>
      </c>
    </row>
    <row r="12" spans="1:1" x14ac:dyDescent="0.2">
      <c r="A12" s="9" t="s">
        <v>24</v>
      </c>
    </row>
    <row r="13" spans="1:1" x14ac:dyDescent="0.2">
      <c r="A13" s="9" t="s">
        <v>25</v>
      </c>
    </row>
    <row r="14" spans="1:1" x14ac:dyDescent="0.2">
      <c r="A14" s="9" t="s">
        <v>26</v>
      </c>
    </row>
    <row r="16" spans="1:1" x14ac:dyDescent="0.2">
      <c r="A16" s="9" t="s">
        <v>29</v>
      </c>
    </row>
    <row r="17" spans="1:1" x14ac:dyDescent="0.2">
      <c r="A17" s="9" t="s">
        <v>30</v>
      </c>
    </row>
    <row r="18" spans="1:1" x14ac:dyDescent="0.2">
      <c r="A18" s="9" t="s">
        <v>31</v>
      </c>
    </row>
    <row r="20" spans="1:1" x14ac:dyDescent="0.2">
      <c r="A20" s="9" t="s">
        <v>39</v>
      </c>
    </row>
    <row r="21" spans="1:1" x14ac:dyDescent="0.2">
      <c r="A21" s="9"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Mapa final</vt:lpstr>
      <vt:lpstr>Matriz Calor Inherente</vt:lpstr>
      <vt:lpstr>Matriz Calor Residual</vt:lpstr>
      <vt:lpstr>Tabla probabilidad</vt:lpstr>
      <vt:lpstr>Tabla Impacto</vt:lpstr>
      <vt:lpstr>Tabla Valoración controles</vt:lpstr>
      <vt:lpstr>Procesos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Luisa Cepeda Cañon</cp:lastModifiedBy>
  <cp:lastPrinted>2020-05-13T01:12:22Z</cp:lastPrinted>
  <dcterms:created xsi:type="dcterms:W3CDTF">2020-03-24T23:12:47Z</dcterms:created>
  <dcterms:modified xsi:type="dcterms:W3CDTF">2023-10-13T22:02:58Z</dcterms:modified>
</cp:coreProperties>
</file>