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atricia\Downloads\"/>
    </mc:Choice>
  </mc:AlternateContent>
  <bookViews>
    <workbookView xWindow="0" yWindow="0" windowWidth="23016" windowHeight="9168" tabRatio="882" activeTab="1"/>
  </bookViews>
  <sheets>
    <sheet name="Intructivo" sheetId="20" r:id="rId1"/>
    <sheet name="Mapa final" sheetId="1" r:id="rId2"/>
    <sheet name="Matriz Calor Inherente" sheetId="18" r:id="rId3"/>
    <sheet name="Matriz Calor Residual" sheetId="19" r:id="rId4"/>
    <sheet name="Tabla probabilidad" sheetId="12" r:id="rId5"/>
    <sheet name="Tabla Impacto" sheetId="13" r:id="rId6"/>
    <sheet name="Tabla Valoración controles" sheetId="15" r:id="rId7"/>
    <sheet name="Procesos" sheetId="21" r:id="rId8"/>
    <sheet name="Opciones Tratamiento" sheetId="16" r:id="rId9"/>
    <sheet name="Hoja1" sheetId="11" state="hidden" r:id="rId10"/>
  </sheets>
  <calcPr calcId="162913"/>
  <pivotCaches>
    <pivotCache cacheId="0" r:id="rId11"/>
    <pivotCache cacheId="1" r:id="rId12"/>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24" i="1" l="1"/>
  <c r="S11" i="1" l="1"/>
  <c r="S12" i="1"/>
  <c r="J11" i="1"/>
  <c r="G26" i="21"/>
  <c r="V11" i="1" l="1"/>
  <c r="K11" i="1"/>
  <c r="M18" i="1"/>
  <c r="M28" i="1"/>
  <c r="M51" i="1"/>
  <c r="M33" i="1"/>
  <c r="M69" i="1"/>
  <c r="M36" i="1"/>
  <c r="M54" i="1"/>
  <c r="M34" i="1"/>
  <c r="M68" i="1"/>
  <c r="M30" i="1"/>
  <c r="M50" i="1"/>
  <c r="M63" i="1"/>
  <c r="M61" i="1"/>
  <c r="M48" i="1"/>
  <c r="M42" i="1"/>
  <c r="M43" i="1"/>
  <c r="M26" i="1"/>
  <c r="M31" i="1"/>
  <c r="M20" i="1"/>
  <c r="M32" i="1"/>
  <c r="M25" i="1"/>
  <c r="M45" i="1"/>
  <c r="M60" i="1"/>
  <c r="M55" i="1"/>
  <c r="M57" i="1"/>
  <c r="M22" i="1"/>
  <c r="M21" i="1"/>
  <c r="M52" i="1"/>
  <c r="M40" i="1"/>
  <c r="M37" i="1"/>
  <c r="M62" i="1"/>
  <c r="M39" i="1"/>
  <c r="M56" i="1"/>
  <c r="M58" i="1"/>
  <c r="M70" i="1"/>
  <c r="M49" i="1"/>
  <c r="M66" i="1"/>
  <c r="M19" i="1"/>
  <c r="M24" i="1"/>
  <c r="M46" i="1"/>
  <c r="M67" i="1"/>
  <c r="M27" i="1"/>
  <c r="M64" i="1"/>
  <c r="M38" i="1"/>
  <c r="M44" i="1"/>
  <c r="F221" i="13" l="1"/>
  <c r="F211" i="13"/>
  <c r="F212" i="13"/>
  <c r="F213" i="13"/>
  <c r="F214" i="13"/>
  <c r="F215" i="13"/>
  <c r="F216" i="13"/>
  <c r="F217" i="13"/>
  <c r="F218" i="13"/>
  <c r="F219" i="13"/>
  <c r="F220" i="13"/>
  <c r="F210" i="13"/>
  <c r="M14" i="1"/>
  <c r="M16" i="1"/>
  <c r="M15" i="1"/>
  <c r="M12" i="1"/>
  <c r="B221" i="13" a="1"/>
  <c r="M13" i="1"/>
  <c r="B221" i="13" l="1"/>
  <c r="S53" i="1"/>
  <c r="S48" i="1"/>
  <c r="S42"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V70" i="1" l="1"/>
  <c r="S70" i="1"/>
  <c r="V69" i="1"/>
  <c r="S69" i="1"/>
  <c r="V68" i="1"/>
  <c r="S68" i="1"/>
  <c r="V67" i="1"/>
  <c r="S67" i="1"/>
  <c r="V66" i="1"/>
  <c r="S66" i="1"/>
  <c r="V65" i="1"/>
  <c r="S65" i="1"/>
  <c r="J65" i="1"/>
  <c r="K65" i="1" s="1"/>
  <c r="V64" i="1"/>
  <c r="S64" i="1"/>
  <c r="V63" i="1"/>
  <c r="S63" i="1"/>
  <c r="V62" i="1"/>
  <c r="S62" i="1"/>
  <c r="V61" i="1"/>
  <c r="S61" i="1"/>
  <c r="V60" i="1"/>
  <c r="S60" i="1"/>
  <c r="V59" i="1"/>
  <c r="S59" i="1"/>
  <c r="J59" i="1"/>
  <c r="K59" i="1" s="1"/>
  <c r="V58" i="1"/>
  <c r="S58" i="1"/>
  <c r="V57" i="1"/>
  <c r="S57" i="1"/>
  <c r="V56" i="1"/>
  <c r="S56" i="1"/>
  <c r="V55" i="1"/>
  <c r="S55" i="1"/>
  <c r="V54" i="1"/>
  <c r="S54" i="1"/>
  <c r="AD54" i="1" s="1"/>
  <c r="V53" i="1"/>
  <c r="J53" i="1"/>
  <c r="K53" i="1" s="1"/>
  <c r="V52" i="1"/>
  <c r="S52" i="1"/>
  <c r="V51" i="1"/>
  <c r="S51" i="1"/>
  <c r="V50" i="1"/>
  <c r="S50" i="1"/>
  <c r="V49" i="1"/>
  <c r="S49" i="1"/>
  <c r="V48" i="1"/>
  <c r="V47" i="1"/>
  <c r="S47" i="1"/>
  <c r="AD48" i="1" s="1"/>
  <c r="J47" i="1"/>
  <c r="K47" i="1" s="1"/>
  <c r="V46" i="1"/>
  <c r="S46" i="1"/>
  <c r="V45" i="1"/>
  <c r="S45" i="1"/>
  <c r="V44" i="1"/>
  <c r="S44" i="1"/>
  <c r="V43" i="1"/>
  <c r="S43" i="1"/>
  <c r="V42" i="1"/>
  <c r="V41" i="1"/>
  <c r="S41" i="1"/>
  <c r="AD42" i="1" s="1"/>
  <c r="J41" i="1"/>
  <c r="K41" i="1" s="1"/>
  <c r="V40" i="1"/>
  <c r="S40" i="1"/>
  <c r="V39" i="1"/>
  <c r="S39" i="1"/>
  <c r="V38" i="1"/>
  <c r="S38" i="1"/>
  <c r="V37" i="1"/>
  <c r="S37" i="1"/>
  <c r="V36" i="1"/>
  <c r="S36" i="1"/>
  <c r="V35" i="1"/>
  <c r="S35" i="1"/>
  <c r="J35" i="1"/>
  <c r="K35" i="1" s="1"/>
  <c r="V34" i="1"/>
  <c r="S34" i="1"/>
  <c r="V33" i="1"/>
  <c r="S33" i="1"/>
  <c r="V32" i="1"/>
  <c r="S32" i="1"/>
  <c r="V31" i="1"/>
  <c r="S31" i="1"/>
  <c r="V30" i="1"/>
  <c r="S30" i="1"/>
  <c r="V29" i="1"/>
  <c r="S29" i="1"/>
  <c r="J29" i="1"/>
  <c r="K29" i="1" s="1"/>
  <c r="V28" i="1"/>
  <c r="S28" i="1"/>
  <c r="V27" i="1"/>
  <c r="S27" i="1"/>
  <c r="V26" i="1"/>
  <c r="S26" i="1"/>
  <c r="V25" i="1"/>
  <c r="S24" i="1"/>
  <c r="Z24" i="1" s="1"/>
  <c r="V23" i="1"/>
  <c r="S23" i="1"/>
  <c r="J23" i="1"/>
  <c r="K23" i="1" s="1"/>
  <c r="J17" i="1"/>
  <c r="S16" i="1"/>
  <c r="S15" i="1"/>
  <c r="S14" i="1"/>
  <c r="V22" i="1"/>
  <c r="S22" i="1"/>
  <c r="V21" i="1"/>
  <c r="S21" i="1"/>
  <c r="V20" i="1"/>
  <c r="S20" i="1"/>
  <c r="V19" i="1"/>
  <c r="S19" i="1"/>
  <c r="V18" i="1"/>
  <c r="S18" i="1"/>
  <c r="V17" i="1"/>
  <c r="S17" i="1"/>
  <c r="AD30" i="1" l="1"/>
  <c r="AD66" i="1"/>
  <c r="AD36" i="1"/>
  <c r="AD60" i="1"/>
  <c r="AD51" i="1"/>
  <c r="AC51" i="1" s="1"/>
  <c r="AD52" i="1"/>
  <c r="AC52" i="1" s="1"/>
  <c r="K17" i="1"/>
  <c r="Z65" i="1"/>
  <c r="Z59" i="1"/>
  <c r="Z53" i="1"/>
  <c r="Z47" i="1"/>
  <c r="Z51" i="1"/>
  <c r="Z52" i="1"/>
  <c r="Z41" i="1"/>
  <c r="Z35" i="1"/>
  <c r="Z29" i="1"/>
  <c r="Z23" i="1"/>
  <c r="Z17" i="1"/>
  <c r="AA65" i="1" l="1"/>
  <c r="AB65" i="1"/>
  <c r="Z66" i="1" s="1"/>
  <c r="AA66" i="1" s="1"/>
  <c r="AA59" i="1"/>
  <c r="AB59" i="1"/>
  <c r="Z60" i="1" s="1"/>
  <c r="AB60" i="1" s="1"/>
  <c r="Z61" i="1" s="1"/>
  <c r="AA53" i="1"/>
  <c r="AB53" i="1"/>
  <c r="Z54" i="1" s="1"/>
  <c r="AB54" i="1" s="1"/>
  <c r="Z55" i="1" s="1"/>
  <c r="AA52" i="1"/>
  <c r="AB52" i="1"/>
  <c r="AA51" i="1"/>
  <c r="AB51" i="1"/>
  <c r="AA47" i="1"/>
  <c r="AB47" i="1"/>
  <c r="AA41" i="1"/>
  <c r="AB41" i="1"/>
  <c r="Z42" i="1" s="1"/>
  <c r="AB42" i="1" s="1"/>
  <c r="Z43" i="1" s="1"/>
  <c r="AA35" i="1"/>
  <c r="AB35" i="1"/>
  <c r="AA29" i="1"/>
  <c r="AB29" i="1"/>
  <c r="Z30" i="1" s="1"/>
  <c r="AB30" i="1" s="1"/>
  <c r="Z31" i="1" s="1"/>
  <c r="AA31" i="1" s="1"/>
  <c r="AA23" i="1"/>
  <c r="AB23" i="1"/>
  <c r="AA24" i="1" s="1"/>
  <c r="AA17" i="1"/>
  <c r="AB17" i="1"/>
  <c r="Z18" i="1" s="1"/>
  <c r="AA60" i="1" l="1"/>
  <c r="AA54" i="1"/>
  <c r="AB24" i="1"/>
  <c r="Z25" i="1" s="1"/>
  <c r="AA25" i="1" s="1"/>
  <c r="AA42" i="1"/>
  <c r="AA30" i="1"/>
  <c r="AA43" i="1"/>
  <c r="AB43" i="1"/>
  <c r="AB61" i="1"/>
  <c r="Z62" i="1" s="1"/>
  <c r="AA61" i="1"/>
  <c r="AB55" i="1"/>
  <c r="Z56" i="1" s="1"/>
  <c r="AA55" i="1"/>
  <c r="AB66" i="1"/>
  <c r="Z67" i="1" s="1"/>
  <c r="Z36" i="1"/>
  <c r="Z48" i="1"/>
  <c r="Z49" i="1"/>
  <c r="AB31"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E51" i="1"/>
  <c r="AE52" i="1"/>
  <c r="V12" i="1"/>
  <c r="V13" i="1"/>
  <c r="V14" i="1"/>
  <c r="V15" i="1"/>
  <c r="V16" i="1"/>
  <c r="AA62" i="1" l="1"/>
  <c r="AB62" i="1"/>
  <c r="AA56" i="1"/>
  <c r="AB56" i="1"/>
  <c r="Z57" i="1" s="1"/>
  <c r="AB25" i="1"/>
  <c r="Z26" i="1" s="1"/>
  <c r="AB26" i="1" s="1"/>
  <c r="AA49" i="1"/>
  <c r="AB49" i="1"/>
  <c r="Z50" i="1" s="1"/>
  <c r="AA67" i="1"/>
  <c r="AB67" i="1"/>
  <c r="Z68" i="1" s="1"/>
  <c r="AA48" i="1"/>
  <c r="AB48" i="1"/>
  <c r="Z44" i="1"/>
  <c r="AA36" i="1"/>
  <c r="AB36" i="1"/>
  <c r="Z37" i="1" s="1"/>
  <c r="AA37" i="1" s="1"/>
  <c r="Z33" i="1"/>
  <c r="AA33" i="1" s="1"/>
  <c r="Z32" i="1"/>
  <c r="AA18" i="1"/>
  <c r="AB18" i="1"/>
  <c r="Z19" i="1" s="1"/>
  <c r="AA19" i="1" s="1"/>
  <c r="AB37" i="1" l="1"/>
  <c r="Z38" i="1" s="1"/>
  <c r="AB38" i="1" s="1"/>
  <c r="Z39" i="1" s="1"/>
  <c r="AA57" i="1"/>
  <c r="AB57" i="1"/>
  <c r="Z58" i="1" s="1"/>
  <c r="Z63" i="1"/>
  <c r="Z64" i="1"/>
  <c r="AA26" i="1"/>
  <c r="AA44" i="1"/>
  <c r="AB44" i="1"/>
  <c r="Z45" i="1" s="1"/>
  <c r="AA45" i="1" s="1"/>
  <c r="AA50" i="1"/>
  <c r="AB50" i="1"/>
  <c r="Z27" i="1"/>
  <c r="AB68" i="1"/>
  <c r="AA68" i="1"/>
  <c r="AA32" i="1"/>
  <c r="AB32" i="1"/>
  <c r="AB33" i="1"/>
  <c r="Z34" i="1" s="1"/>
  <c r="AB19" i="1"/>
  <c r="Z20" i="1" s="1"/>
  <c r="AA20" i="1" s="1"/>
  <c r="S13" i="1"/>
  <c r="AA38" i="1" l="1"/>
  <c r="AA64" i="1"/>
  <c r="AB64" i="1"/>
  <c r="AA63" i="1"/>
  <c r="AB63" i="1"/>
  <c r="AA58" i="1"/>
  <c r="AB58" i="1"/>
  <c r="Z69" i="1"/>
  <c r="Z70" i="1"/>
  <c r="AB45" i="1"/>
  <c r="Z46" i="1" s="1"/>
  <c r="AA46" i="1" s="1"/>
  <c r="AB39" i="1"/>
  <c r="Z40" i="1" s="1"/>
  <c r="AA39" i="1"/>
  <c r="AA27" i="1"/>
  <c r="AB27" i="1"/>
  <c r="Z28" i="1" s="1"/>
  <c r="AA28" i="1" s="1"/>
  <c r="AA34" i="1"/>
  <c r="AB34" i="1"/>
  <c r="AB20" i="1"/>
  <c r="Z21" i="1" s="1"/>
  <c r="AB21" i="1" s="1"/>
  <c r="Z22" i="1" s="1"/>
  <c r="Z11" i="1"/>
  <c r="AA11" i="1" s="1"/>
  <c r="AA70" i="1" l="1"/>
  <c r="AB70" i="1"/>
  <c r="AA69" i="1"/>
  <c r="AB69" i="1"/>
  <c r="AA40" i="1"/>
  <c r="AB40" i="1"/>
  <c r="AB46" i="1"/>
  <c r="AB28" i="1"/>
  <c r="AA21" i="1"/>
  <c r="AA22" i="1"/>
  <c r="AB22" i="1"/>
  <c r="AB11" i="1" l="1"/>
  <c r="Z12" i="1" s="1"/>
  <c r="AA12" i="1" l="1"/>
  <c r="AB12" i="1" l="1"/>
  <c r="Z13" i="1" s="1"/>
  <c r="AA13" i="1" s="1"/>
  <c r="AB13" i="1" l="1"/>
  <c r="Z14" i="1" s="1"/>
  <c r="AB14" i="1" l="1"/>
  <c r="Z15" i="1" s="1"/>
  <c r="AA15" i="1" l="1"/>
  <c r="AB15" i="1"/>
  <c r="Z16" i="1" s="1"/>
  <c r="AA14" i="1"/>
  <c r="AA16" i="1" l="1"/>
  <c r="AB16" i="1"/>
  <c r="AD29" i="1" l="1"/>
  <c r="AC29" i="1" s="1"/>
  <c r="AD67" i="1"/>
  <c r="AD59" i="1"/>
  <c r="AD41" i="1"/>
  <c r="AC41" i="1" s="1"/>
  <c r="AD53" i="1"/>
  <c r="AC53" i="1" s="1"/>
  <c r="AD17" i="1"/>
  <c r="AD47" i="1"/>
  <c r="AC47" i="1" s="1"/>
  <c r="AD35" i="1"/>
  <c r="AC35" i="1" s="1"/>
  <c r="AC17" i="1" l="1"/>
  <c r="AD18" i="1"/>
  <c r="AC18" i="1" s="1"/>
  <c r="J40" i="19"/>
  <c r="V30" i="19"/>
  <c r="AH20" i="19"/>
  <c r="J30" i="19"/>
  <c r="V20" i="19"/>
  <c r="AH10" i="19"/>
  <c r="P10" i="19"/>
  <c r="AB50" i="19"/>
  <c r="J50" i="19"/>
  <c r="AB40" i="19"/>
  <c r="P30" i="19"/>
  <c r="V50" i="19"/>
  <c r="P50" i="19"/>
  <c r="AB10" i="19"/>
  <c r="AH30" i="19"/>
  <c r="AH40" i="19"/>
  <c r="J10" i="19"/>
  <c r="AB20" i="19"/>
  <c r="AH50" i="19"/>
  <c r="AE35" i="1"/>
  <c r="V10" i="19"/>
  <c r="P20" i="19"/>
  <c r="J20" i="19"/>
  <c r="P40" i="19"/>
  <c r="V40" i="19"/>
  <c r="AB30" i="19"/>
  <c r="J11" i="19"/>
  <c r="V11" i="19"/>
  <c r="AB21" i="19"/>
  <c r="P31" i="19"/>
  <c r="J31" i="19"/>
  <c r="AB41" i="19"/>
  <c r="AE41" i="1"/>
  <c r="AH41" i="19"/>
  <c r="P41" i="19"/>
  <c r="J21" i="19"/>
  <c r="AB31" i="19"/>
  <c r="AB51" i="19"/>
  <c r="P21" i="19"/>
  <c r="V41" i="19"/>
  <c r="V31" i="19"/>
  <c r="AH21" i="19"/>
  <c r="AB11" i="19"/>
  <c r="P51" i="19"/>
  <c r="V21" i="19"/>
  <c r="AH31" i="19"/>
  <c r="V51" i="19"/>
  <c r="J51" i="19"/>
  <c r="AH51" i="19"/>
  <c r="AH11" i="19"/>
  <c r="J41" i="19"/>
  <c r="P11" i="19"/>
  <c r="J47" i="19"/>
  <c r="V27" i="19"/>
  <c r="AH7" i="19"/>
  <c r="P47" i="19"/>
  <c r="AB27" i="19"/>
  <c r="J17" i="19"/>
  <c r="V47" i="19"/>
  <c r="J37" i="19"/>
  <c r="AE17" i="1"/>
  <c r="AB37" i="19"/>
  <c r="J27" i="19"/>
  <c r="V7" i="19"/>
  <c r="AH37" i="19"/>
  <c r="P27" i="19"/>
  <c r="AB7" i="19"/>
  <c r="P17" i="19"/>
  <c r="V17" i="19"/>
  <c r="AH47" i="19"/>
  <c r="P37" i="19"/>
  <c r="AB17" i="19"/>
  <c r="J7" i="19"/>
  <c r="V37" i="19"/>
  <c r="AH17" i="19"/>
  <c r="P7" i="19"/>
  <c r="AH27" i="19"/>
  <c r="AB47" i="19"/>
  <c r="AE53"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C59" i="1"/>
  <c r="AC66" i="1"/>
  <c r="AE29"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D13" i="1"/>
  <c r="AC67" i="1"/>
  <c r="AD68" i="1"/>
  <c r="AD37" i="1"/>
  <c r="AC36" i="1"/>
  <c r="AC42" i="1"/>
  <c r="AD43" i="1"/>
  <c r="AC43" i="1" s="1"/>
  <c r="AD44" i="1"/>
  <c r="V32" i="19"/>
  <c r="P42" i="19"/>
  <c r="J12" i="19"/>
  <c r="J32" i="19"/>
  <c r="AB52" i="19"/>
  <c r="AE47" i="1"/>
  <c r="J22" i="19"/>
  <c r="V22" i="19"/>
  <c r="J52" i="19"/>
  <c r="AH12" i="19"/>
  <c r="J42" i="19"/>
  <c r="AH42" i="19"/>
  <c r="P32" i="19"/>
  <c r="AB12" i="19"/>
  <c r="AH32" i="19"/>
  <c r="AB32" i="19"/>
  <c r="AB42" i="19"/>
  <c r="V42" i="19"/>
  <c r="V12" i="19"/>
  <c r="V52" i="19"/>
  <c r="AB22" i="19"/>
  <c r="AH52" i="19"/>
  <c r="AH22" i="19"/>
  <c r="P22" i="19"/>
  <c r="P12" i="19"/>
  <c r="P52" i="19"/>
  <c r="AD49" i="1"/>
  <c r="AC49" i="1" s="1"/>
  <c r="AD50" i="1"/>
  <c r="AC50" i="1" s="1"/>
  <c r="AC48" i="1"/>
  <c r="AD19" i="1"/>
  <c r="AC54" i="1"/>
  <c r="AD55" i="1"/>
  <c r="AC60" i="1"/>
  <c r="AD61" i="1"/>
  <c r="AC30" i="1"/>
  <c r="AD31" i="1"/>
  <c r="W37" i="19" l="1"/>
  <c r="AI7" i="19"/>
  <c r="W17" i="19"/>
  <c r="W27" i="19"/>
  <c r="Q47" i="19"/>
  <c r="W7" i="19"/>
  <c r="AI17" i="19"/>
  <c r="K47" i="19"/>
  <c r="AI47" i="19"/>
  <c r="Q27" i="19"/>
  <c r="AC27" i="19"/>
  <c r="AC47" i="19"/>
  <c r="AC37" i="19"/>
  <c r="AI37" i="19"/>
  <c r="AE18" i="1"/>
  <c r="AC17" i="19"/>
  <c r="K37" i="19"/>
  <c r="AC7" i="19"/>
  <c r="W47" i="19"/>
  <c r="Q37" i="19"/>
  <c r="AI27" i="19"/>
  <c r="Q7" i="19"/>
  <c r="K27" i="19"/>
  <c r="K17" i="19"/>
  <c r="K7" i="19"/>
  <c r="Q17" i="19"/>
  <c r="AC68" i="1"/>
  <c r="AD69" i="1"/>
  <c r="K35" i="19"/>
  <c r="AC25" i="19"/>
  <c r="K45" i="19"/>
  <c r="AI45" i="19"/>
  <c r="W45" i="19"/>
  <c r="Q35" i="19"/>
  <c r="K55" i="19"/>
  <c r="AC15" i="19"/>
  <c r="Q15" i="19"/>
  <c r="AC35" i="19"/>
  <c r="AI35" i="19"/>
  <c r="Q55" i="19"/>
  <c r="AI25" i="19"/>
  <c r="AE66"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E60"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E42" i="1"/>
  <c r="AD55" i="19"/>
  <c r="R15" i="19"/>
  <c r="AJ35" i="19"/>
  <c r="AE67"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E59"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E49" i="1"/>
  <c r="AD12" i="19"/>
  <c r="AD32" i="19"/>
  <c r="AD22" i="19"/>
  <c r="X52" i="19"/>
  <c r="AD52" i="19"/>
  <c r="L42" i="19"/>
  <c r="R42" i="19"/>
  <c r="AJ21" i="19"/>
  <c r="AD31" i="19"/>
  <c r="R21" i="19"/>
  <c r="AD41" i="19"/>
  <c r="AJ11" i="19"/>
  <c r="AJ51" i="19"/>
  <c r="AE43" i="1"/>
  <c r="L41" i="19"/>
  <c r="AD11" i="19"/>
  <c r="L21" i="19"/>
  <c r="L11" i="19"/>
  <c r="X51" i="19"/>
  <c r="X21" i="19"/>
  <c r="R11" i="19"/>
  <c r="R31" i="19"/>
  <c r="AJ41" i="19"/>
  <c r="L31" i="19"/>
  <c r="R51" i="19"/>
  <c r="X31" i="19"/>
  <c r="X11" i="19"/>
  <c r="X41" i="19"/>
  <c r="AJ31" i="19"/>
  <c r="AD51" i="19"/>
  <c r="R41" i="19"/>
  <c r="AD21" i="19"/>
  <c r="L51" i="19"/>
  <c r="AD20" i="1"/>
  <c r="AC19" i="1"/>
  <c r="AC31" i="1"/>
  <c r="AD32" i="1"/>
  <c r="AC55" i="1"/>
  <c r="AD56" i="1"/>
  <c r="K42" i="19"/>
  <c r="AC32" i="19"/>
  <c r="W42" i="19"/>
  <c r="AI52" i="19"/>
  <c r="K22" i="19"/>
  <c r="Q32" i="19"/>
  <c r="AI12" i="19"/>
  <c r="AC52" i="19"/>
  <c r="Q42" i="19"/>
  <c r="AC42" i="19"/>
  <c r="K12" i="19"/>
  <c r="Q22" i="19"/>
  <c r="W52" i="19"/>
  <c r="AI42" i="19"/>
  <c r="W32" i="19"/>
  <c r="AI22" i="19"/>
  <c r="W12" i="19"/>
  <c r="AI32" i="19"/>
  <c r="AC12" i="19"/>
  <c r="Q12" i="19"/>
  <c r="Q52" i="19"/>
  <c r="AE48" i="1"/>
  <c r="K32" i="19"/>
  <c r="W22" i="19"/>
  <c r="K52" i="19"/>
  <c r="AC22" i="19"/>
  <c r="AC40" i="19"/>
  <c r="W10" i="19"/>
  <c r="AC50" i="19"/>
  <c r="Q10" i="19"/>
  <c r="Q30" i="19"/>
  <c r="W50" i="19"/>
  <c r="K40" i="19"/>
  <c r="Q50" i="19"/>
  <c r="W20" i="19"/>
  <c r="AE36" i="1"/>
  <c r="K10" i="19"/>
  <c r="Q40" i="19"/>
  <c r="K30" i="19"/>
  <c r="AI50" i="19"/>
  <c r="AI20" i="19"/>
  <c r="K50" i="19"/>
  <c r="AI40" i="19"/>
  <c r="W40" i="19"/>
  <c r="K20" i="19"/>
  <c r="AC10" i="19"/>
  <c r="AI10" i="19"/>
  <c r="AC20" i="19"/>
  <c r="AI30" i="19"/>
  <c r="AC30" i="19"/>
  <c r="W30" i="19"/>
  <c r="Q20" i="19"/>
  <c r="AD26" i="1"/>
  <c r="AC61" i="1"/>
  <c r="AD62" i="1"/>
  <c r="K39" i="19"/>
  <c r="AC39" i="19"/>
  <c r="W29" i="19"/>
  <c r="AI49" i="19"/>
  <c r="W9" i="19"/>
  <c r="AC19" i="19"/>
  <c r="Q49" i="19"/>
  <c r="W49" i="19"/>
  <c r="AC9" i="19"/>
  <c r="AI9" i="19"/>
  <c r="Q29" i="19"/>
  <c r="W39" i="19"/>
  <c r="Q39" i="19"/>
  <c r="AE30"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E54" i="1"/>
  <c r="Q33" i="19"/>
  <c r="AI23" i="19"/>
  <c r="K53" i="19"/>
  <c r="AC23" i="19"/>
  <c r="AC13" i="19"/>
  <c r="W23" i="19"/>
  <c r="W33" i="19"/>
  <c r="Q13" i="19"/>
  <c r="W13" i="19"/>
  <c r="AI13" i="19"/>
  <c r="Q43" i="19"/>
  <c r="Q23" i="19"/>
  <c r="W53" i="19"/>
  <c r="M12" i="19"/>
  <c r="AK42" i="19"/>
  <c r="AE32" i="19"/>
  <c r="AE50" i="1"/>
  <c r="M52" i="19"/>
  <c r="S12" i="19"/>
  <c r="M32" i="19"/>
  <c r="S52" i="19"/>
  <c r="Y52" i="19"/>
  <c r="Y42" i="19"/>
  <c r="AK12" i="19"/>
  <c r="S22" i="19"/>
  <c r="AE12" i="19"/>
  <c r="Y22" i="19"/>
  <c r="S32" i="19"/>
  <c r="AK52" i="19"/>
  <c r="M22" i="19"/>
  <c r="AK32" i="19"/>
  <c r="AE22" i="19"/>
  <c r="AE42" i="19"/>
  <c r="Y32" i="19"/>
  <c r="M42" i="19"/>
  <c r="Y12" i="19"/>
  <c r="AE52" i="19"/>
  <c r="AK22" i="19"/>
  <c r="S42" i="19"/>
  <c r="AC44" i="1"/>
  <c r="AD46" i="1"/>
  <c r="AC46" i="1" s="1"/>
  <c r="AD45" i="1"/>
  <c r="AC45" i="1" s="1"/>
  <c r="AC37" i="1"/>
  <c r="AD38" i="1"/>
  <c r="AD14" i="1"/>
  <c r="AC14" i="1" s="1"/>
  <c r="AC13" i="1"/>
  <c r="AD15" i="1"/>
  <c r="AC15" i="1" l="1"/>
  <c r="AD16" i="1"/>
  <c r="AC16" i="1" s="1"/>
  <c r="R40" i="19"/>
  <c r="AD10" i="19"/>
  <c r="X40" i="19"/>
  <c r="AJ10" i="19"/>
  <c r="R50" i="19"/>
  <c r="X10" i="19"/>
  <c r="R30" i="19"/>
  <c r="AE37" i="1"/>
  <c r="L10" i="19"/>
  <c r="L50" i="19"/>
  <c r="AJ20" i="19"/>
  <c r="AJ40" i="19"/>
  <c r="AD30" i="19"/>
  <c r="R20" i="19"/>
  <c r="AD50" i="19"/>
  <c r="AJ30" i="19"/>
  <c r="AJ50" i="19"/>
  <c r="X30" i="19"/>
  <c r="AD20" i="19"/>
  <c r="L40" i="19"/>
  <c r="X50" i="19"/>
  <c r="X20" i="19"/>
  <c r="AD40" i="19"/>
  <c r="R10" i="19"/>
  <c r="L30" i="19"/>
  <c r="L20" i="19"/>
  <c r="AC56" i="1"/>
  <c r="AD57" i="1"/>
  <c r="AC69" i="1"/>
  <c r="AD70" i="1"/>
  <c r="AC70" i="1" s="1"/>
  <c r="AD47" i="19"/>
  <c r="AJ27" i="19"/>
  <c r="AD27" i="19"/>
  <c r="AJ7" i="19"/>
  <c r="AJ37" i="19"/>
  <c r="L27" i="19"/>
  <c r="AD17" i="19"/>
  <c r="L37" i="19"/>
  <c r="R17" i="19"/>
  <c r="AJ17" i="19"/>
  <c r="X7" i="19"/>
  <c r="X47" i="19"/>
  <c r="L7" i="19"/>
  <c r="L17" i="19"/>
  <c r="R27" i="19"/>
  <c r="X27" i="19"/>
  <c r="R7" i="19"/>
  <c r="X17" i="19"/>
  <c r="AJ47" i="19"/>
  <c r="L47" i="19"/>
  <c r="R37" i="19"/>
  <c r="AD7" i="19"/>
  <c r="X37" i="19"/>
  <c r="AE19" i="1"/>
  <c r="R47" i="19"/>
  <c r="AD37" i="19"/>
  <c r="AD27" i="1"/>
  <c r="AC27" i="1" s="1"/>
  <c r="AC26" i="1"/>
  <c r="AD28" i="1"/>
  <c r="AC28" i="1" s="1"/>
  <c r="AJ43" i="19"/>
  <c r="AD33" i="19"/>
  <c r="X33" i="19"/>
  <c r="X13" i="19"/>
  <c r="AD43" i="19"/>
  <c r="L43" i="19"/>
  <c r="AE55" i="1"/>
  <c r="X23" i="19"/>
  <c r="R33" i="19"/>
  <c r="R43" i="19"/>
  <c r="AD53" i="19"/>
  <c r="AJ13" i="19"/>
  <c r="R23" i="19"/>
  <c r="R13" i="19"/>
  <c r="AJ53" i="19"/>
  <c r="L33" i="19"/>
  <c r="L23" i="19"/>
  <c r="X43" i="19"/>
  <c r="X53" i="19"/>
  <c r="AD13" i="19"/>
  <c r="L53" i="19"/>
  <c r="L13" i="19"/>
  <c r="AD23" i="19"/>
  <c r="AJ33" i="19"/>
  <c r="AJ23" i="19"/>
  <c r="R53" i="19"/>
  <c r="AC20" i="1"/>
  <c r="AD21" i="1"/>
  <c r="M55" i="19"/>
  <c r="AK15" i="19"/>
  <c r="AE25" i="19"/>
  <c r="AE68" i="1"/>
  <c r="Y35" i="19"/>
  <c r="M25" i="19"/>
  <c r="S55" i="19"/>
  <c r="S45" i="19"/>
  <c r="S35" i="19"/>
  <c r="M15" i="19"/>
  <c r="AE45" i="19"/>
  <c r="Y15" i="19"/>
  <c r="AK45" i="19"/>
  <c r="AE55" i="19"/>
  <c r="M35" i="19"/>
  <c r="M45" i="19"/>
  <c r="S25" i="19"/>
  <c r="AK35" i="19"/>
  <c r="Y25" i="19"/>
  <c r="AE15" i="19"/>
  <c r="Y45" i="19"/>
  <c r="AE35" i="19"/>
  <c r="AK25" i="19"/>
  <c r="Y55" i="19"/>
  <c r="S15" i="19"/>
  <c r="AK55" i="19"/>
  <c r="Z11" i="19"/>
  <c r="AF31" i="19"/>
  <c r="T51" i="19"/>
  <c r="N51" i="19"/>
  <c r="Z41" i="19"/>
  <c r="AF21" i="19"/>
  <c r="AL31" i="19"/>
  <c r="T31" i="19"/>
  <c r="Z31" i="19"/>
  <c r="N21" i="19"/>
  <c r="N31" i="19"/>
  <c r="AL11" i="19"/>
  <c r="T11" i="19"/>
  <c r="AF11" i="19"/>
  <c r="AL41" i="19"/>
  <c r="T21" i="19"/>
  <c r="Z21" i="19"/>
  <c r="AL51" i="19"/>
  <c r="N11" i="19"/>
  <c r="AF51" i="19"/>
  <c r="N41" i="19"/>
  <c r="Z51" i="19"/>
  <c r="AE45"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AE14" i="1"/>
  <c r="O11" i="19"/>
  <c r="O21" i="19"/>
  <c r="O51" i="19"/>
  <c r="AA31" i="19"/>
  <c r="AM31" i="19"/>
  <c r="AG51" i="19"/>
  <c r="AA41" i="19"/>
  <c r="AM11" i="19"/>
  <c r="U21" i="19"/>
  <c r="AG41" i="19"/>
  <c r="AM21" i="19"/>
  <c r="AM51" i="19"/>
  <c r="O41" i="19"/>
  <c r="U11" i="19"/>
  <c r="AG31" i="19"/>
  <c r="U41" i="19"/>
  <c r="AE46" i="1"/>
  <c r="AG11" i="19"/>
  <c r="AM41" i="19"/>
  <c r="AA21" i="19"/>
  <c r="AA51" i="19"/>
  <c r="U51" i="19"/>
  <c r="U31" i="19"/>
  <c r="AA11" i="19"/>
  <c r="AG21" i="19"/>
  <c r="O31" i="19"/>
  <c r="AC62" i="1"/>
  <c r="AD63" i="1"/>
  <c r="AC32" i="1"/>
  <c r="AD33" i="1"/>
  <c r="AC33" i="1" s="1"/>
  <c r="AD34" i="1"/>
  <c r="AC34" i="1" s="1"/>
  <c r="AJ46" i="19"/>
  <c r="AD46" i="19"/>
  <c r="L36" i="19"/>
  <c r="X16" i="19"/>
  <c r="AJ26" i="19"/>
  <c r="L46" i="19"/>
  <c r="X6" i="19"/>
  <c r="R36" i="19"/>
  <c r="X36" i="19"/>
  <c r="R6" i="19"/>
  <c r="AJ6" i="19"/>
  <c r="AD36" i="19"/>
  <c r="R46" i="19"/>
  <c r="AD26" i="19"/>
  <c r="L16" i="19"/>
  <c r="AD16" i="19"/>
  <c r="AE13" i="1"/>
  <c r="X46" i="19"/>
  <c r="X26" i="19"/>
  <c r="AJ36" i="19"/>
  <c r="R26" i="19"/>
  <c r="AD6" i="19"/>
  <c r="L6" i="19"/>
  <c r="L26" i="19"/>
  <c r="R16" i="19"/>
  <c r="AJ16" i="19"/>
  <c r="AC38" i="1"/>
  <c r="AD39" i="1"/>
  <c r="AE11" i="19"/>
  <c r="Y41" i="19"/>
  <c r="M41" i="19"/>
  <c r="Y21" i="19"/>
  <c r="AK41" i="19"/>
  <c r="S31" i="19"/>
  <c r="M31" i="19"/>
  <c r="M51" i="19"/>
  <c r="Y51" i="19"/>
  <c r="AK21" i="19"/>
  <c r="AK31" i="19"/>
  <c r="Y11" i="19"/>
  <c r="AE41" i="19"/>
  <c r="AE21" i="19"/>
  <c r="S51" i="19"/>
  <c r="AE51" i="19"/>
  <c r="AK51" i="19"/>
  <c r="M21" i="19"/>
  <c r="AE31" i="19"/>
  <c r="AE44" i="1"/>
  <c r="S41" i="19"/>
  <c r="AK11" i="19"/>
  <c r="S11" i="19"/>
  <c r="Y31" i="19"/>
  <c r="S21" i="19"/>
  <c r="M11" i="19"/>
  <c r="L54" i="19"/>
  <c r="AJ14" i="19"/>
  <c r="AD44" i="19"/>
  <c r="X54" i="19"/>
  <c r="R14" i="19"/>
  <c r="AD24" i="19"/>
  <c r="AD34" i="19"/>
  <c r="R54" i="19"/>
  <c r="L34" i="19"/>
  <c r="AJ34" i="19"/>
  <c r="X24" i="19"/>
  <c r="AJ24" i="19"/>
  <c r="X44" i="19"/>
  <c r="R24" i="19"/>
  <c r="AE61" i="1"/>
  <c r="X34" i="19"/>
  <c r="L14" i="19"/>
  <c r="AD14" i="19"/>
  <c r="L44" i="19"/>
  <c r="R44" i="19"/>
  <c r="AD54" i="19"/>
  <c r="X14" i="19"/>
  <c r="AJ44" i="19"/>
  <c r="R34" i="19"/>
  <c r="AJ54" i="19"/>
  <c r="L24" i="19"/>
  <c r="AD29" i="19"/>
  <c r="AD19" i="19"/>
  <c r="R39" i="19"/>
  <c r="R9" i="19"/>
  <c r="X49" i="19"/>
  <c r="X9" i="19"/>
  <c r="AD39" i="19"/>
  <c r="R29" i="19"/>
  <c r="L49" i="19"/>
  <c r="X19" i="19"/>
  <c r="X29" i="19"/>
  <c r="X39" i="19"/>
  <c r="L9" i="19"/>
  <c r="AE31" i="1"/>
  <c r="AD9" i="19"/>
  <c r="AJ49" i="19"/>
  <c r="L39" i="19"/>
  <c r="R19" i="19"/>
  <c r="AJ39" i="19"/>
  <c r="AJ29" i="19"/>
  <c r="AJ19" i="19"/>
  <c r="AJ9" i="19"/>
  <c r="AD49" i="19"/>
  <c r="L19" i="19"/>
  <c r="L29" i="19"/>
  <c r="R49" i="19"/>
  <c r="AC39" i="1" l="1"/>
  <c r="AD40" i="1"/>
  <c r="AC40" i="1" s="1"/>
  <c r="AG39" i="19"/>
  <c r="AG29" i="19"/>
  <c r="AM19" i="19"/>
  <c r="O39" i="19"/>
  <c r="AE34"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62" i="1"/>
  <c r="AE24" i="19"/>
  <c r="S14" i="19"/>
  <c r="AK17" i="19"/>
  <c r="S27" i="19"/>
  <c r="S37" i="19"/>
  <c r="AE27" i="19"/>
  <c r="Y47" i="19"/>
  <c r="S7" i="19"/>
  <c r="M17" i="19"/>
  <c r="AE17" i="19"/>
  <c r="AK27" i="19"/>
  <c r="Y7" i="19"/>
  <c r="Y37" i="19"/>
  <c r="AE37" i="19"/>
  <c r="Y27" i="19"/>
  <c r="M47" i="19"/>
  <c r="AE20"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6" i="1"/>
  <c r="AE28" i="19"/>
  <c r="AA55" i="19"/>
  <c r="O45" i="19"/>
  <c r="AA15" i="19"/>
  <c r="AM55" i="19"/>
  <c r="O55" i="19"/>
  <c r="AG35" i="19"/>
  <c r="AM25" i="19"/>
  <c r="AM35" i="19"/>
  <c r="AA25" i="19"/>
  <c r="AM45" i="19"/>
  <c r="AG25" i="19"/>
  <c r="AA35" i="19"/>
  <c r="O25" i="19"/>
  <c r="U25" i="19"/>
  <c r="AG45" i="19"/>
  <c r="U35" i="19"/>
  <c r="AA45" i="19"/>
  <c r="AM15" i="19"/>
  <c r="U45" i="19"/>
  <c r="O35" i="19"/>
  <c r="O15" i="19"/>
  <c r="AE70" i="1"/>
  <c r="AG15" i="19"/>
  <c r="U15" i="19"/>
  <c r="AG55" i="19"/>
  <c r="U55" i="19"/>
  <c r="AE40" i="19"/>
  <c r="Y30" i="19"/>
  <c r="M20" i="19"/>
  <c r="AE38"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E33" i="1"/>
  <c r="T19" i="19"/>
  <c r="AL49" i="19"/>
  <c r="T29" i="19"/>
  <c r="AF29" i="19"/>
  <c r="T18" i="19"/>
  <c r="N48" i="19"/>
  <c r="N8" i="19"/>
  <c r="T28" i="19"/>
  <c r="AF38" i="19"/>
  <c r="Z28" i="19"/>
  <c r="Z18" i="19"/>
  <c r="AF8" i="19"/>
  <c r="AE27"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E69"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E32" i="1"/>
  <c r="M9" i="19"/>
  <c r="Y29" i="19"/>
  <c r="AC57" i="1"/>
  <c r="AD58" i="1"/>
  <c r="AC58" i="1" s="1"/>
  <c r="AM46" i="19"/>
  <c r="U36" i="19"/>
  <c r="AG16" i="19"/>
  <c r="O6" i="19"/>
  <c r="AA36" i="19"/>
  <c r="AM16" i="19"/>
  <c r="U6" i="19"/>
  <c r="AG46" i="19"/>
  <c r="AA16" i="19"/>
  <c r="AE16" i="1"/>
  <c r="AA6" i="19"/>
  <c r="AG6" i="19"/>
  <c r="AA46" i="19"/>
  <c r="AM26" i="19"/>
  <c r="U16" i="19"/>
  <c r="O36" i="19"/>
  <c r="U26" i="19"/>
  <c r="O46" i="19"/>
  <c r="AA26" i="19"/>
  <c r="AM6" i="19"/>
  <c r="U46" i="19"/>
  <c r="AG26" i="19"/>
  <c r="O16" i="19"/>
  <c r="AG36" i="19"/>
  <c r="O26" i="19"/>
  <c r="AM36" i="19"/>
  <c r="AC63" i="1"/>
  <c r="AD64" i="1"/>
  <c r="AC64" i="1" s="1"/>
  <c r="AD22" i="1"/>
  <c r="AC22" i="1" s="1"/>
  <c r="AC21" i="1"/>
  <c r="O8" i="19"/>
  <c r="AA48" i="19"/>
  <c r="AM38" i="19"/>
  <c r="U48" i="19"/>
  <c r="AA18" i="19"/>
  <c r="AG18" i="19"/>
  <c r="AG48" i="19"/>
  <c r="AM18" i="19"/>
  <c r="AA28" i="19"/>
  <c r="AG28" i="19"/>
  <c r="AA8" i="19"/>
  <c r="U18" i="19"/>
  <c r="AG38" i="19"/>
  <c r="U38" i="19"/>
  <c r="AM8" i="19"/>
  <c r="AA38" i="19"/>
  <c r="AM48" i="19"/>
  <c r="U28" i="19"/>
  <c r="O38" i="19"/>
  <c r="U8" i="19"/>
  <c r="AG8" i="19"/>
  <c r="AE28"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E56" i="1"/>
  <c r="M33" i="19"/>
  <c r="AF6" i="19"/>
  <c r="N46" i="19"/>
  <c r="Z26" i="19"/>
  <c r="AL6" i="19"/>
  <c r="AL36" i="19"/>
  <c r="AF26" i="19"/>
  <c r="Z6" i="19"/>
  <c r="T26" i="19"/>
  <c r="Z46" i="19"/>
  <c r="AF46" i="19"/>
  <c r="T46" i="19"/>
  <c r="T6" i="19"/>
  <c r="AF36" i="19"/>
  <c r="N26" i="19"/>
  <c r="Z16" i="19"/>
  <c r="AL26" i="19"/>
  <c r="Z36" i="19"/>
  <c r="N36" i="19"/>
  <c r="AL46" i="19"/>
  <c r="T36" i="19"/>
  <c r="AF16" i="19"/>
  <c r="N6" i="19"/>
  <c r="N16" i="19"/>
  <c r="AE15"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E64" i="1"/>
  <c r="AA14" i="19"/>
  <c r="O54" i="19"/>
  <c r="U44" i="19"/>
  <c r="U43" i="19"/>
  <c r="U13" i="19"/>
  <c r="AM53" i="19"/>
  <c r="AA53" i="19"/>
  <c r="AA43" i="19"/>
  <c r="O53" i="19"/>
  <c r="O23" i="19"/>
  <c r="O13" i="19"/>
  <c r="AG43" i="19"/>
  <c r="U33" i="19"/>
  <c r="U23" i="19"/>
  <c r="AM13" i="19"/>
  <c r="AM23" i="19"/>
  <c r="AG13" i="19"/>
  <c r="AA23" i="19"/>
  <c r="AG33" i="19"/>
  <c r="AA33" i="19"/>
  <c r="AM33" i="19"/>
  <c r="AA13" i="19"/>
  <c r="AE58"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E63" i="1"/>
  <c r="AF53" i="19"/>
  <c r="T43" i="19"/>
  <c r="Z53" i="19"/>
  <c r="N43" i="19"/>
  <c r="T23" i="19"/>
  <c r="AF43" i="19"/>
  <c r="Z13" i="19"/>
  <c r="Z43" i="19"/>
  <c r="AF23" i="19"/>
  <c r="AL13" i="19"/>
  <c r="Z23" i="19"/>
  <c r="AL43" i="19"/>
  <c r="AF13" i="19"/>
  <c r="AL23" i="19"/>
  <c r="N13" i="19"/>
  <c r="T33" i="19"/>
  <c r="AL53" i="19"/>
  <c r="N23" i="19"/>
  <c r="N53" i="19"/>
  <c r="AF33" i="19"/>
  <c r="N33" i="19"/>
  <c r="AE57" i="1"/>
  <c r="T53" i="19"/>
  <c r="AL33" i="19"/>
  <c r="T13" i="19"/>
  <c r="Z33" i="19"/>
  <c r="Z47" i="19"/>
  <c r="T7" i="19"/>
  <c r="AL37" i="19"/>
  <c r="T17" i="19"/>
  <c r="Z17" i="19"/>
  <c r="AF7" i="19"/>
  <c r="AF37" i="19"/>
  <c r="N17" i="19"/>
  <c r="AF27" i="19"/>
  <c r="AE21"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E40"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E22" i="1"/>
  <c r="AA17" i="19"/>
  <c r="O7" i="19"/>
  <c r="AA37" i="19"/>
  <c r="AA27" i="19"/>
  <c r="AM27" i="19"/>
  <c r="U17" i="19"/>
  <c r="U47" i="19"/>
  <c r="AG17" i="19"/>
  <c r="O47" i="19"/>
  <c r="Z40" i="19"/>
  <c r="AE39" i="1"/>
  <c r="T10" i="19"/>
  <c r="AF10" i="19"/>
  <c r="T20" i="19"/>
  <c r="N30" i="19"/>
  <c r="Z20" i="19"/>
  <c r="AF50" i="19"/>
  <c r="T50" i="19"/>
  <c r="AL30" i="19"/>
  <c r="T40" i="19"/>
  <c r="AF40" i="19"/>
  <c r="AF30" i="19"/>
  <c r="N50" i="19"/>
  <c r="AL40" i="19"/>
  <c r="AL20" i="19"/>
  <c r="Z10" i="19"/>
  <c r="AF20" i="19"/>
  <c r="N10" i="19"/>
  <c r="Z50" i="19"/>
  <c r="AL50" i="19"/>
  <c r="N40" i="19"/>
  <c r="T30" i="19"/>
  <c r="Z30" i="19"/>
  <c r="AL10" i="19"/>
  <c r="N20" i="19"/>
  <c r="M41" i="1" l="1"/>
  <c r="N41" i="1" s="1"/>
  <c r="M11" i="1"/>
  <c r="N11" i="1" s="1"/>
  <c r="M29" i="1"/>
  <c r="N29" i="1" s="1"/>
  <c r="M23" i="1"/>
  <c r="N23" i="1" s="1"/>
  <c r="M53" i="1"/>
  <c r="N53" i="1" s="1"/>
  <c r="M47" i="1"/>
  <c r="N47" i="1" s="1"/>
  <c r="M35" i="1"/>
  <c r="N35" i="1" s="1"/>
  <c r="M17" i="1"/>
  <c r="N17" i="1" s="1"/>
  <c r="M65" i="1"/>
  <c r="N65" i="1" s="1"/>
  <c r="M59" i="1"/>
  <c r="N59" i="1" s="1"/>
  <c r="X6" i="18" l="1"/>
  <c r="AJ30" i="18"/>
  <c r="R22" i="18"/>
  <c r="L6" i="18"/>
  <c r="R30" i="18"/>
  <c r="X22" i="18"/>
  <c r="X38" i="18"/>
  <c r="AD38" i="18"/>
  <c r="P17" i="1"/>
  <c r="AD22" i="18"/>
  <c r="O17" i="1"/>
  <c r="X14" i="18"/>
  <c r="L30" i="18"/>
  <c r="R38" i="18"/>
  <c r="AJ14" i="18"/>
  <c r="R14" i="18"/>
  <c r="AD6" i="18"/>
  <c r="AD30" i="18"/>
  <c r="AJ38" i="18"/>
  <c r="AJ22" i="18"/>
  <c r="X30" i="18"/>
  <c r="L14" i="18"/>
  <c r="L22" i="18"/>
  <c r="AJ6" i="18"/>
  <c r="L38" i="18"/>
  <c r="AD14" i="18"/>
  <c r="R6" i="18"/>
  <c r="L16" i="18"/>
  <c r="R24" i="18"/>
  <c r="L8" i="18"/>
  <c r="R32" i="18"/>
  <c r="AJ16" i="18"/>
  <c r="R8" i="18"/>
  <c r="AD24" i="18"/>
  <c r="AJ32" i="18"/>
  <c r="AD8" i="18"/>
  <c r="X40" i="18"/>
  <c r="P35" i="1"/>
  <c r="L32" i="18"/>
  <c r="X8" i="18"/>
  <c r="X24" i="18"/>
  <c r="AJ8" i="18"/>
  <c r="O35" i="1"/>
  <c r="R40" i="18"/>
  <c r="L40" i="18"/>
  <c r="X16" i="18"/>
  <c r="L24" i="18"/>
  <c r="AJ24" i="18"/>
  <c r="X32" i="18"/>
  <c r="AJ40" i="18"/>
  <c r="R16" i="18"/>
  <c r="AD40" i="18"/>
  <c r="AD32" i="18"/>
  <c r="AD16" i="18"/>
  <c r="O47" i="1"/>
  <c r="J42" i="18"/>
  <c r="P34" i="18"/>
  <c r="AB18" i="18"/>
  <c r="AB42" i="18"/>
  <c r="AH34" i="18"/>
  <c r="P10" i="18"/>
  <c r="V34" i="18"/>
  <c r="P42" i="18"/>
  <c r="V42" i="18"/>
  <c r="AH42" i="18"/>
  <c r="AB26" i="18"/>
  <c r="AH26" i="18"/>
  <c r="V26" i="18"/>
  <c r="AB34" i="18"/>
  <c r="V10" i="18"/>
  <c r="AH18" i="18"/>
  <c r="J34" i="18"/>
  <c r="J10" i="18"/>
  <c r="AB10" i="18"/>
  <c r="J18" i="18"/>
  <c r="P47" i="1"/>
  <c r="P26" i="18"/>
  <c r="J26" i="18"/>
  <c r="AH10" i="18"/>
  <c r="P18" i="18"/>
  <c r="V18" i="18"/>
  <c r="X42" i="18"/>
  <c r="AD34" i="18"/>
  <c r="AD10" i="18"/>
  <c r="AD26" i="18"/>
  <c r="L10" i="18"/>
  <c r="L42" i="18"/>
  <c r="L26" i="18"/>
  <c r="X18" i="18"/>
  <c r="X34" i="18"/>
  <c r="X10" i="18"/>
  <c r="R18" i="18"/>
  <c r="AJ10" i="18"/>
  <c r="AD42" i="18"/>
  <c r="AJ34" i="18"/>
  <c r="R26" i="18"/>
  <c r="O53" i="1"/>
  <c r="L18" i="18"/>
  <c r="AJ26" i="18"/>
  <c r="AD18" i="18"/>
  <c r="R34" i="18"/>
  <c r="L34" i="18"/>
  <c r="AJ42" i="18"/>
  <c r="R10" i="18"/>
  <c r="R42" i="18"/>
  <c r="X26" i="18"/>
  <c r="AJ18" i="18"/>
  <c r="P53" i="1"/>
  <c r="T14" i="18"/>
  <c r="AL38" i="18"/>
  <c r="N14" i="18"/>
  <c r="Z6" i="18"/>
  <c r="T38" i="18"/>
  <c r="T22" i="18"/>
  <c r="AL14" i="18"/>
  <c r="N22" i="18"/>
  <c r="P23" i="1"/>
  <c r="AF22" i="18"/>
  <c r="N6" i="18"/>
  <c r="AF6" i="18"/>
  <c r="AF38" i="18"/>
  <c r="O23" i="1"/>
  <c r="AD23" i="1" s="1"/>
  <c r="N38" i="18"/>
  <c r="AL30" i="18"/>
  <c r="AL22" i="18"/>
  <c r="T6" i="18"/>
  <c r="AF14" i="18"/>
  <c r="AF30" i="18"/>
  <c r="Z22" i="18"/>
  <c r="T30" i="18"/>
  <c r="Z30" i="18"/>
  <c r="AL6" i="18"/>
  <c r="Z14" i="18"/>
  <c r="Z38" i="18"/>
  <c r="N30" i="18"/>
  <c r="J40" i="18"/>
  <c r="AB40" i="18"/>
  <c r="AH32" i="18"/>
  <c r="AB24" i="18"/>
  <c r="V16" i="18"/>
  <c r="O29" i="1"/>
  <c r="J16" i="18"/>
  <c r="P32" i="18"/>
  <c r="V24" i="18"/>
  <c r="P24" i="18"/>
  <c r="V40" i="18"/>
  <c r="P16" i="18"/>
  <c r="P40" i="18"/>
  <c r="V32" i="18"/>
  <c r="AH16" i="18"/>
  <c r="AB16" i="18"/>
  <c r="V8" i="18"/>
  <c r="AH24" i="18"/>
  <c r="AH8" i="18"/>
  <c r="AH40" i="18"/>
  <c r="J8" i="18"/>
  <c r="AB32" i="18"/>
  <c r="AB8" i="18"/>
  <c r="J24" i="18"/>
  <c r="J32" i="18"/>
  <c r="P8" i="18"/>
  <c r="P29" i="1"/>
  <c r="Z42" i="18"/>
  <c r="T18" i="18"/>
  <c r="AF34" i="18"/>
  <c r="AF42" i="18"/>
  <c r="N42" i="18"/>
  <c r="Z18" i="18"/>
  <c r="AL10" i="18"/>
  <c r="AL26" i="18"/>
  <c r="AF26" i="18"/>
  <c r="Z10" i="18"/>
  <c r="N18" i="18"/>
  <c r="T26" i="18"/>
  <c r="AF10" i="18"/>
  <c r="T34" i="18"/>
  <c r="N26" i="18"/>
  <c r="AL18" i="18"/>
  <c r="N10" i="18"/>
  <c r="AF18" i="18"/>
  <c r="Z26" i="18"/>
  <c r="AL34" i="18"/>
  <c r="O59" i="1"/>
  <c r="Z34" i="18"/>
  <c r="T10" i="18"/>
  <c r="P59" i="1"/>
  <c r="AL42" i="18"/>
  <c r="N34" i="18"/>
  <c r="T42" i="18"/>
  <c r="P14" i="18"/>
  <c r="V22" i="18"/>
  <c r="V14" i="18"/>
  <c r="P22" i="18"/>
  <c r="V38" i="18"/>
  <c r="AH14" i="18"/>
  <c r="AH38" i="18"/>
  <c r="J14" i="18"/>
  <c r="AB22" i="18"/>
  <c r="V30" i="18"/>
  <c r="AB14" i="18"/>
  <c r="AB38" i="18"/>
  <c r="J30" i="18"/>
  <c r="P38" i="18"/>
  <c r="AB6" i="18"/>
  <c r="O11" i="1"/>
  <c r="AD11" i="1" s="1"/>
  <c r="AH30" i="18"/>
  <c r="J38" i="18"/>
  <c r="AH6" i="18"/>
  <c r="V6" i="18"/>
  <c r="AB30" i="18"/>
  <c r="J22" i="18"/>
  <c r="J6" i="18"/>
  <c r="P30" i="18"/>
  <c r="AH22" i="18"/>
  <c r="P6" i="18"/>
  <c r="P11" i="1"/>
  <c r="AH12" i="18"/>
  <c r="J20" i="18"/>
  <c r="J44" i="18"/>
  <c r="AB28" i="18"/>
  <c r="P28" i="18"/>
  <c r="P65" i="1"/>
  <c r="P12" i="18"/>
  <c r="AH20" i="18"/>
  <c r="P44" i="18"/>
  <c r="AB12" i="18"/>
  <c r="P20" i="18"/>
  <c r="J36" i="18"/>
  <c r="P36" i="18"/>
  <c r="AB44" i="18"/>
  <c r="V44" i="18"/>
  <c r="J28" i="18"/>
  <c r="AH36" i="18"/>
  <c r="V12" i="18"/>
  <c r="V28" i="18"/>
  <c r="AH44" i="18"/>
  <c r="AB20" i="18"/>
  <c r="AB36" i="18"/>
  <c r="AH28" i="18"/>
  <c r="V36" i="18"/>
  <c r="V20" i="18"/>
  <c r="O65" i="1"/>
  <c r="AD65" i="1" s="1"/>
  <c r="AC65" i="1" s="1"/>
  <c r="J12" i="18"/>
  <c r="AF24" i="18"/>
  <c r="AF32" i="18"/>
  <c r="T40" i="18"/>
  <c r="O41" i="1"/>
  <c r="Z40" i="18"/>
  <c r="AL8" i="18"/>
  <c r="AF8" i="18"/>
  <c r="T8" i="18"/>
  <c r="Z16" i="18"/>
  <c r="T24" i="18"/>
  <c r="AL24" i="18"/>
  <c r="Z32" i="18"/>
  <c r="N32" i="18"/>
  <c r="N16" i="18"/>
  <c r="Z8" i="18"/>
  <c r="AL40" i="18"/>
  <c r="N8" i="18"/>
  <c r="N24" i="18"/>
  <c r="T32" i="18"/>
  <c r="T16" i="18"/>
  <c r="AF40" i="18"/>
  <c r="AF16" i="18"/>
  <c r="AL32" i="18"/>
  <c r="N40" i="18"/>
  <c r="Z24" i="18"/>
  <c r="AL16" i="18"/>
  <c r="P41" i="1"/>
  <c r="AC23" i="1" l="1"/>
  <c r="AD24" i="1"/>
  <c r="AC24" i="1" s="1"/>
  <c r="AC11" i="1"/>
  <c r="P16" i="19" s="1"/>
  <c r="AD12" i="1"/>
  <c r="AC12" i="1" s="1"/>
  <c r="V25" i="19"/>
  <c r="V45" i="19"/>
  <c r="J15" i="19"/>
  <c r="AB45" i="19"/>
  <c r="AH25" i="19"/>
  <c r="AH55" i="19"/>
  <c r="AB15" i="19"/>
  <c r="P15" i="19"/>
  <c r="P45" i="19"/>
  <c r="V15" i="19"/>
  <c r="J35" i="19"/>
  <c r="AH45" i="19"/>
  <c r="J25" i="19"/>
  <c r="AB35" i="19"/>
  <c r="AH15" i="19"/>
  <c r="V35" i="19"/>
  <c r="J55" i="19"/>
  <c r="AB55" i="19"/>
  <c r="AE65" i="1"/>
  <c r="AB25" i="19"/>
  <c r="AH35" i="19"/>
  <c r="P55" i="19"/>
  <c r="J45" i="19"/>
  <c r="P25" i="19"/>
  <c r="P35" i="19"/>
  <c r="V55" i="19"/>
  <c r="AD25" i="1" l="1"/>
  <c r="AC25" i="1" s="1"/>
  <c r="AJ28" i="19" s="1"/>
  <c r="W38" i="19"/>
  <c r="AI28" i="19"/>
  <c r="K38" i="19"/>
  <c r="W48" i="19"/>
  <c r="Q38" i="19"/>
  <c r="AI38" i="19"/>
  <c r="W28" i="19"/>
  <c r="W8" i="19"/>
  <c r="K48" i="19"/>
  <c r="AE24" i="1"/>
  <c r="K18" i="19"/>
  <c r="K8" i="19"/>
  <c r="AC28" i="19"/>
  <c r="AI18" i="19"/>
  <c r="K28" i="19"/>
  <c r="Q18" i="19"/>
  <c r="AC18" i="19"/>
  <c r="AC8" i="19"/>
  <c r="W18" i="19"/>
  <c r="AI8" i="19"/>
  <c r="Q48" i="19"/>
  <c r="AC38" i="19"/>
  <c r="Q28" i="19"/>
  <c r="AI48" i="19"/>
  <c r="Q8" i="19"/>
  <c r="AC48" i="19"/>
  <c r="R48" i="19"/>
  <c r="AD8" i="19"/>
  <c r="L8" i="19"/>
  <c r="X38" i="19"/>
  <c r="AD38" i="19"/>
  <c r="AD48" i="19"/>
  <c r="AB28" i="19"/>
  <c r="V38" i="19"/>
  <c r="AH28" i="19"/>
  <c r="AB38" i="19"/>
  <c r="V48" i="19"/>
  <c r="P8" i="19"/>
  <c r="AB48" i="19"/>
  <c r="V8" i="19"/>
  <c r="AH18" i="19"/>
  <c r="J38" i="19"/>
  <c r="J28" i="19"/>
  <c r="V28" i="19"/>
  <c r="AB8" i="19"/>
  <c r="AE23" i="1"/>
  <c r="P38" i="19"/>
  <c r="AH38" i="19"/>
  <c r="P48" i="19"/>
  <c r="AB18" i="19"/>
  <c r="J8" i="19"/>
  <c r="J18" i="19"/>
  <c r="AH8" i="19"/>
  <c r="AH48" i="19"/>
  <c r="V18" i="19"/>
  <c r="P18" i="19"/>
  <c r="J48" i="19"/>
  <c r="P28" i="19"/>
  <c r="V36" i="19"/>
  <c r="V6" i="19"/>
  <c r="V16" i="19"/>
  <c r="P26" i="19"/>
  <c r="J26" i="19"/>
  <c r="V26" i="19"/>
  <c r="J36" i="19"/>
  <c r="J16" i="19"/>
  <c r="P36" i="19"/>
  <c r="AB26" i="19"/>
  <c r="AB36" i="19"/>
  <c r="J6" i="19"/>
  <c r="P46" i="19"/>
  <c r="AB6" i="19"/>
  <c r="AH36" i="19"/>
  <c r="AB46" i="19"/>
  <c r="AH46" i="19"/>
  <c r="V46" i="19"/>
  <c r="AH16" i="19"/>
  <c r="AH26" i="19"/>
  <c r="AH6" i="19"/>
  <c r="J46" i="19"/>
  <c r="AE11" i="1"/>
  <c r="AB16" i="19"/>
  <c r="P6" i="19"/>
  <c r="W36" i="19"/>
  <c r="AC36" i="19"/>
  <c r="K16" i="19"/>
  <c r="AI36" i="19"/>
  <c r="K46" i="19"/>
  <c r="AI46" i="19"/>
  <c r="AC46" i="19"/>
  <c r="Q46" i="19"/>
  <c r="AC26" i="19"/>
  <c r="AC16" i="19"/>
  <c r="W16" i="19"/>
  <c r="K36" i="19"/>
  <c r="Q26" i="19"/>
  <c r="AE12" i="1"/>
  <c r="Q6" i="19"/>
  <c r="K6" i="19"/>
  <c r="Q16" i="19"/>
  <c r="Q36" i="19"/>
  <c r="AC6" i="19"/>
  <c r="AI6" i="19"/>
  <c r="AI16" i="19"/>
  <c r="W6" i="19"/>
  <c r="AI26" i="19"/>
  <c r="W26" i="19"/>
  <c r="K26" i="19"/>
  <c r="W46" i="19"/>
  <c r="B223" i="13"/>
  <c r="B222" i="13"/>
  <c r="AJ38" i="19" l="1"/>
  <c r="AD28" i="19"/>
  <c r="L48" i="19"/>
  <c r="R8" i="19"/>
  <c r="AD18" i="19"/>
  <c r="AJ48" i="19"/>
  <c r="R28" i="19"/>
  <c r="X48" i="19"/>
  <c r="X28" i="19"/>
  <c r="AJ8" i="19"/>
  <c r="X8" i="19"/>
  <c r="X18" i="19"/>
  <c r="AE25" i="1"/>
  <c r="L18" i="19"/>
  <c r="R38" i="19"/>
  <c r="L38" i="19"/>
  <c r="AJ18" i="19"/>
  <c r="R18" i="19"/>
  <c r="L28" i="19"/>
</calcChain>
</file>

<file path=xl/comments1.xml><?xml version="1.0" encoding="utf-8"?>
<comments xmlns="http://schemas.openxmlformats.org/spreadsheetml/2006/main">
  <authors>
    <author/>
    <author>Ing. Andru</author>
  </authors>
  <commentList>
    <comment ref="C6" authorId="0" shapeId="0">
      <text>
        <r>
          <rPr>
            <sz val="11"/>
            <color theme="1"/>
            <rFont val="Calibri"/>
            <family val="2"/>
            <scheme val="minor"/>
          </rPr>
          <t>======
ID#AAAAeuO1Taw
Ing. Andru    (2022-08-23 13:14:33)
Traer la Información de la caracterización del proceso.</t>
        </r>
      </text>
    </comment>
    <comment ref="C7" authorId="0" shapeId="0">
      <text>
        <r>
          <rPr>
            <sz val="11"/>
            <color rgb="FF000000"/>
            <rFont val="Calibri"/>
            <family val="2"/>
          </rPr>
          <t xml:space="preserve">======
</t>
        </r>
        <r>
          <rPr>
            <sz val="11"/>
            <color rgb="FF000000"/>
            <rFont val="Calibri"/>
            <family val="2"/>
          </rPr>
          <t xml:space="preserve">ID#AAAAeuO1TbE
</t>
        </r>
        <r>
          <rPr>
            <sz val="11"/>
            <color rgb="FF000000"/>
            <rFont val="Calibri"/>
            <family val="2"/>
          </rPr>
          <t xml:space="preserve">Ing. Andru    (2022-08-23 13:14:33)
</t>
        </r>
        <r>
          <rPr>
            <sz val="11"/>
            <color rgb="FF000000"/>
            <rFont val="Calibri"/>
            <family val="2"/>
          </rPr>
          <t>Traer la Información de la caracterización del proceso.</t>
        </r>
      </text>
    </comment>
    <comment ref="A9" authorId="1" shapeId="0">
      <text>
        <r>
          <rPr>
            <b/>
            <sz val="9"/>
            <color indexed="81"/>
            <rFont val="Tahoma"/>
            <family val="2"/>
          </rPr>
          <t>Número consecutivo de los riesgos que se identifican.</t>
        </r>
        <r>
          <rPr>
            <sz val="9"/>
            <color indexed="81"/>
            <rFont val="Tahoma"/>
            <family val="2"/>
          </rPr>
          <t xml:space="preserve">
</t>
        </r>
      </text>
    </comment>
    <comment ref="B9" authorId="1" shapeId="0">
      <text>
        <r>
          <rPr>
            <b/>
            <sz val="9"/>
            <color indexed="81"/>
            <rFont val="Tahoma"/>
            <family val="2"/>
          </rPr>
          <t>Consulte su matriz de activos de información.</t>
        </r>
      </text>
    </comment>
    <comment ref="D9" authorId="1" shapeId="0">
      <text>
        <r>
          <rPr>
            <b/>
            <sz val="9"/>
            <color indexed="81"/>
            <rFont val="Tahoma"/>
            <family val="2"/>
          </rPr>
          <t>En el manual de gestión de riesgos de seguridad de la información, encontrará sugerencias de AMENAZAS que puede usar o ajustar según se requiera.</t>
        </r>
      </text>
    </comment>
    <comment ref="E9" authorId="1" shapeId="0">
      <text>
        <r>
          <rPr>
            <b/>
            <sz val="9"/>
            <color indexed="81"/>
            <rFont val="Tahoma"/>
            <family val="2"/>
          </rPr>
          <t>En el manual de gestión de riesgos de seguridad de la información, encontrará sugerencias de VULNERABILIDADES que puede usar o ajustar según se requiera.</t>
        </r>
        <r>
          <rPr>
            <sz val="9"/>
            <color indexed="81"/>
            <rFont val="Tahoma"/>
            <family val="2"/>
          </rPr>
          <t xml:space="preserve">
</t>
        </r>
      </text>
    </comment>
    <comment ref="S9" authorId="1" shapeId="0">
      <text>
        <r>
          <rPr>
            <b/>
            <sz val="9"/>
            <color rgb="FF000000"/>
            <rFont val="Tahoma"/>
            <family val="2"/>
          </rPr>
          <t>Este campo es automático y se diligencia al seleccionar el tipo de control (Columna T)</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<sst xmlns="http://schemas.openxmlformats.org/spreadsheetml/2006/main" count="465" uniqueCount="303">
  <si>
    <t xml:space="preserve">Referencia </t>
  </si>
  <si>
    <t>Descripción del Riesgo</t>
  </si>
  <si>
    <t>Impacto</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</si>
  <si>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</si>
  <si>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</si>
  <si>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</si>
  <si>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</si>
  <si>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</si>
  <si>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</si>
  <si>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</si>
  <si>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</si>
  <si>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</si>
  <si>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</si>
  <si>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</si>
  <si>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</si>
  <si>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</si>
  <si>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</si>
  <si>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</si>
  <si>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</si>
  <si>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</si>
  <si>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</si>
  <si>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</si>
  <si>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</si>
  <si>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</si>
  <si>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</si>
  <si>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</si>
  <si>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</si>
  <si>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</si>
  <si>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</si>
  <si>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</si>
  <si>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</si>
  <si>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</si>
  <si>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</si>
  <si>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</si>
  <si>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</si>
  <si>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</si>
  <si>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</si>
  <si>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</si>
  <si>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</si>
  <si>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</si>
  <si>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</si>
  <si>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</si>
  <si>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</si>
  <si>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</si>
  <si>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</si>
  <si>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</si>
  <si>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</si>
  <si>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</si>
  <si>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</si>
  <si>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</si>
  <si>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</si>
  <si>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</si>
  <si>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</si>
  <si>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</si>
  <si>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</si>
  <si>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</si>
  <si>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</si>
  <si>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</si>
  <si>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</si>
  <si>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</si>
  <si>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</si>
  <si>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</si>
  <si>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</si>
  <si>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</si>
  <si>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</si>
  <si>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</si>
  <si>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</si>
  <si>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</si>
  <si>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</si>
  <si>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</si>
  <si>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</si>
  <si>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</si>
  <si>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</si>
  <si>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</si>
  <si>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</si>
  <si>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</si>
  <si>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</si>
  <si>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</si>
  <si>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</si>
  <si>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</si>
  <si>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</si>
  <si>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</si>
  <si>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</si>
  <si>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</si>
  <si>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</si>
  <si>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</si>
  <si>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</si>
  <si>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</si>
  <si>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</si>
  <si>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</si>
  <si>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</si>
  <si>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</si>
  <si>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</si>
  <si>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</si>
  <si>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</si>
  <si>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</si>
  <si>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</si>
  <si>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</si>
  <si>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</si>
  <si>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</si>
  <si>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</si>
  <si>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</si>
  <si>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</si>
  <si>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</si>
  <si>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</si>
  <si>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</si>
  <si>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</si>
  <si>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</si>
  <si>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</si>
  <si>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</si>
  <si>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</si>
  <si>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</si>
  <si>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</si>
  <si>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</si>
  <si>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</si>
  <si>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Objetivo:</t>
  </si>
  <si>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</si>
  <si>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</si>
  <si>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</si>
  <si>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</si>
  <si>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</si>
  <si>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</si>
  <si>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</si>
  <si>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</si>
  <si>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</si>
  <si>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</si>
  <si>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</si>
  <si>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 xml:space="preserve">Formato Mapa Riesgos </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</si>
  <si>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</si>
  <si>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</si>
  <si>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</si>
  <si>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</si>
  <si>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</si>
  <si>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</si>
  <si>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</si>
  <si>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</si>
  <si>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</si>
  <si>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</si>
  <si>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</si>
  <si>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</si>
  <si>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</si>
  <si>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</si>
  <si>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</si>
  <si>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</si>
  <si>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</si>
  <si>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</si>
  <si>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</si>
  <si>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</si>
  <si>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</si>
  <si>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</si>
  <si>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</si>
  <si>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</si>
  <si>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</si>
  <si>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Criterios de Impacto</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</si>
  <si>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</si>
  <si>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</si>
  <si>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</si>
  <si>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</si>
  <si>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</si>
  <si>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</si>
  <si>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r>
      <t xml:space="preserve">ATRIBUTOS INFORMATIVOS
</t>
    </r>
    <r>
      <rPr>
        <sz val="9"/>
        <rFont val="Arial Narrow"/>
        <family val="2"/>
      </rPr>
      <t>Frecuencia</t>
    </r>
  </si>
  <si>
    <r>
      <t xml:space="preserve">ATRIBUTOS INFORMATIVOS
</t>
    </r>
    <r>
      <rPr>
        <sz val="9"/>
        <rFont val="Arial Narrow"/>
        <family val="2"/>
      </rPr>
      <t>Registro</t>
    </r>
  </si>
  <si>
    <r>
      <t xml:space="preserve">Plan de Acción
</t>
    </r>
    <r>
      <rPr>
        <sz val="9"/>
        <rFont val="Arial Narrow"/>
        <family val="2"/>
      </rPr>
      <t xml:space="preserve">Responsable, fecha implementación, fecha seguimiento, seguimiento. </t>
    </r>
  </si>
  <si>
    <t>Proceso</t>
  </si>
  <si>
    <t>Objetivo</t>
  </si>
  <si>
    <t>Alcance</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</si>
  <si>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</si>
  <si>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</si>
  <si>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</si>
  <si>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</si>
  <si>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</si>
  <si>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</si>
  <si>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</si>
  <si>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</si>
  <si>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Dependencia:</t>
  </si>
  <si>
    <t>Procesos</t>
  </si>
  <si>
    <t>Dependencias</t>
  </si>
  <si>
    <t>Despacho</t>
  </si>
  <si>
    <t>Subsecretaría de la Políticas de Igualdad</t>
  </si>
  <si>
    <t>Subsecretaría de Fortalecimiento de Capacidades y Oportunidades</t>
  </si>
  <si>
    <t>Subsecretaría de Gestión Corporativa</t>
  </si>
  <si>
    <t>AMENAZA (Causa Inmediata)</t>
  </si>
  <si>
    <t>VULNERABILIDAD (Causa Raíz)</t>
  </si>
  <si>
    <t>TIPO DE ACTIVO</t>
  </si>
  <si>
    <t>Tipo de Activo</t>
  </si>
  <si>
    <t>Información</t>
  </si>
  <si>
    <t>Hardware</t>
  </si>
  <si>
    <t>Software</t>
  </si>
  <si>
    <t>Servicios</t>
  </si>
  <si>
    <t>Recurso Humano</t>
  </si>
  <si>
    <t>BD Personales</t>
  </si>
  <si>
    <t>Infraestructura Crítica Cibernética</t>
  </si>
  <si>
    <t>Tipo de Riesgo</t>
  </si>
  <si>
    <t>1. Posibilidad de pérdida de Confidencialidad</t>
  </si>
  <si>
    <t>2. Posibilidad de pérdida de Integridad</t>
  </si>
  <si>
    <t>3. Posibilidad de pérdida de Disponibilidad</t>
  </si>
  <si>
    <t>1. Posibilidad de pérdida de confidencialidad, divulgación no autorizada o mal uso de la información de datos personales.</t>
  </si>
  <si>
    <t>2. Posibilidad de pérdida de integridad, alteración, o modificación de la Información de datos personales.</t>
  </si>
  <si>
    <t>3. Posibilidad de afectación de la disponibilidad de la plataforma tecnológica o aplicativos que gestionan datos personales.</t>
  </si>
  <si>
    <t>4. Posibilidad de sanciones por incumplimiento de las directrices o normativas frente al tratamiento de los datos personales.</t>
  </si>
  <si>
    <t>TIPOS DE RIESGOS</t>
  </si>
  <si>
    <t>Etiquetas de fila</t>
  </si>
  <si>
    <t>Total general</t>
  </si>
  <si>
    <t>***Riesgos de Seguridad de la Información</t>
  </si>
  <si>
    <t>***Riesgos de Datos Personales</t>
  </si>
  <si>
    <t>Tabla Atributos para el diseño del control</t>
  </si>
  <si>
    <t>La actividad que conlleva el riesgo se ejecuta como máximos 5 veces por año</t>
  </si>
  <si>
    <t>La actividad que conlleva el riesgo se ejecuta de 6 a 24 veces por año</t>
  </si>
  <si>
    <t>La actividad que conlleva el riesgo se ejecuta de 25 a 150 veces por año</t>
  </si>
  <si>
    <t>La actividad que conlleva el riesgo se ejecuta mínimo 150 veces al año y máximo 300 veces por año</t>
  </si>
  <si>
    <t>La actividad que conlleva el riesgo se ejecuta más de 301 veces por año</t>
  </si>
  <si>
    <t>Sin Iniciar</t>
  </si>
  <si>
    <t>1. Ejecucion y Administracion de procesos</t>
  </si>
  <si>
    <t>2. Fraude Externo</t>
  </si>
  <si>
    <t>3. Fraude Interno</t>
  </si>
  <si>
    <t>4. Fallas Tecnologicas</t>
  </si>
  <si>
    <t>5. Relaciones Laborales</t>
  </si>
  <si>
    <t>6. Usuarios, productos y practicas , organizacionales</t>
  </si>
  <si>
    <t>7. Daños Activos Fisicos</t>
  </si>
  <si>
    <t>Dependencia</t>
  </si>
  <si>
    <t>Seleccione de la lista desplegable el nombre del proceso al cual se le identificarán y valorarán los riesgos.</t>
  </si>
  <si>
    <t>Seleccione de la lista desplegable el nombre de la dependencia al cual se le identificarán y valorarán los riesgos.</t>
  </si>
  <si>
    <t>Diligencie el objetivo del proceso o dependencia. Consulte la caracterización del proceso o dependencia en Kawak.</t>
  </si>
  <si>
    <t>Diligencie el alcance del proceso o dependencia. Consulte la caracterización del proceso o dependencia en Kawak.</t>
  </si>
  <si>
    <t>Permite definir unl consecutivo de riesgos.</t>
  </si>
  <si>
    <t xml:space="preserve">Consulte la matriz de activos de su proceso o dependencia según corresponda, los activos se van a agrupar por tipo de activo (Información, Hardware, Software, Servicio, Bases de Datos Personales, Recurso Humano, Infraestructura Crítica Cibernética) para identificar los riesgos, amenazas y vulnerabilidades. En este campo en la lista desplegable seleccione el tipo de activo y consulte en la matriz de activos a qué hace referencia para definir la descripción del riesgo. </t>
  </si>
  <si>
    <t>Analice las consecuencias que puede ocasionar a la Entidad la materialización del riesgo.</t>
  </si>
  <si>
    <t>Circunstancias bajo las cuales se presenta el riesgo, es la situación más evidente frente al riesgo, redacte de la forma más concreta posible. 
En el manual de gestión de riesgos de seguridad de la información, consulte el numeral 10.3 Amenazas, verifique en la tabla de Amenazas si hay algunas de las amenazas comunes que le aplique, o adáptela de acuerdo a su necesidad, recuerde que la información allí consignada es una guía de referencia.</t>
  </si>
  <si>
    <t>Causa principal o básica, corresponde a las razones por la cuales se puede presentar el riesgo por la falta de un control, redacte de la forma más concreta posible.
En el manual de gestión de riesgos de seguridad de la información, consulte el numeral 10.4 Amenazas, verifique en la tabla de Vulnerabilidades si hay algunas de las vulnerabilidades comunes que le aplique, o adáptela de acuerdo a su necesidad, recuerde que la información allí consignada es una guía de referencia.</t>
  </si>
  <si>
    <t>Seleccione de la Lista desplegable el tipo de riesgo, hay 3 riesgos asociados a seguridad de la información y 4 asociados a bases de datos personales.
En el manual de gestión de riesgos de seguridad de la información, consulte el numeral 10.2 Riesgos de Seguridad de la Información y Bases de Datos Personales.</t>
  </si>
  <si>
    <t>Consolida o resume los análisis sobre impacto + causa inmediata + causa raíz, permitiendo contar con una redacción clara y concreta del riesgo identificado. Tenga en cuenta que la descripción inicia con POSIBILIDAD DE + Tipo de Riesgo para la entidad + “AMENAZA - Causa Inmediata (Cómo)” + “VULNERABILIDADES - Causa Raíz (Por qué)”</t>
  </si>
  <si>
    <t>Utilice la lista desplegable que se encuentra parametrizada, le aparecerán las opciones: 1) Ejecución y Administración de procesos, 2) Fraude Externo, 3) Fraude Interno, 4) Fallas Tecnológicas, 5) Relaciones Laborales, 6) Usuarios, productos y practicas organizacionales, 7) Daños Activos Físicos, seleccione la opción que corresponda.
En el manual de gestión de riesgos de seguridad de la información, consulte el numeral 10.5 Clasificación del Riesgo, en el cual se encuentra la descripción de cada uno.</t>
  </si>
  <si>
    <t>Defina el # de veces que se ejecuta la actividad durante el año, (Recuerde la probabilidad u ocurrencia del riesgo se define como el No. de veces que se pasa por el punto de riesgo en el periodo de 1 año). La matriz automáticamente hará el cálculo para el nivel de probabilidad inherente (Columnas J-K)
En el manual de gestión de riesgos de seguridad de la información, consulte el numeral 11.1 Probabilidad, en el cual se encuentra la tabla Análisis de Probabilidad, con la descripción de cada uno, de igual forma también se encuentra en el instrumento en la hoja “Tabla Probabilidad”.</t>
  </si>
  <si>
    <t>Utilice la lista desplegable que se encuentra parametrizada, le aparecerán las opciones de la tabla de Impacto en la hoja “Tabla Impacto” del instrumento. La matriz automáticamente hará el cálculo para el nivel de impacto inherente (Columnas N-P).
En el manual de gestión de riesgos de seguridad de la información, consulte el numeral 11.2 Impacto, en el cual se encuentra la tabla Análisis de Impacto.</t>
  </si>
  <si>
    <t>Permite identificar el número de controles que se van a aplicar.</t>
  </si>
  <si>
    <t>Este campo NO se diligencia, depende de lo que seleccione en la columna T(Tipo).</t>
  </si>
  <si>
    <t xml:space="preserve">Utilice la lista desplegable que se encuentra parametrizada, le aparecerán las opciones: 1) Preventivo, 2) Detectivo, 3) Correctivo, seleccione según corresponda. </t>
  </si>
  <si>
    <t>Utilice la lista desplegable que se encuentra parametrizada, le aparecerán las opciones: 1) Automático, 2) Manual, seleccione según corresponda.</t>
  </si>
  <si>
    <t xml:space="preserve">Este campo NO se diligencia, la matriz automáticamente hará el cálculo para el control analizado (Columna V) </t>
  </si>
  <si>
    <t>Utilice la lista desplegable que se encuentra parametrizada, le aparecerán las opciones: 1) Documentado, 2) Sin documentar.</t>
  </si>
  <si>
    <t>Utilice la lista desplegable que se encuentra parametrizada, le aparecerán las opciones: 1) Continua, 2) Aleatoria.</t>
  </si>
  <si>
    <t>Utilice la lista desplegable que se encuentra parametrizada, le aparecerán las opciones: 1) Con Registro, 2) Sin Registro.</t>
  </si>
  <si>
    <t>Evaluación del Nivel de Riesgo - Nivel de Riesgo Residual
•	Probabilidad Residual (Z)
•	Probabilidad Residual Final (AA)
•	% (AB)
•	Impacto Residual Final (AC)
•	% (AD)
•	Zona de Riesgo Final (AE)</t>
  </si>
  <si>
    <t>Estos campos NO se diligencian, la matriz automáticamente hará el cálculo, acorde con el control o controles definidos con sus atributos analizados, lo que permitirá establecer el nivel de riesgo inherente (Columnas Z y AB,  AC - AE).</t>
  </si>
  <si>
    <t>Utilice la lista desplegable que se encuentra parametrizada, le aparecerán las opciones: 1) Aceptar, 2) Evitar, 3) Reducir (compartir), 4) 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</si>
  <si>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tercerización), indicando información relevante. </t>
  </si>
  <si>
    <t>Utilice la lista desplegable que se encuentra parametrizada, le aparecerán las opciones: 1) Finalizado, 2) En curso, 3) Sin Iniciar, la selección en este caso dependerá de las acciones del plan que se hayan establecido en cada caso.</t>
  </si>
  <si>
    <t>DESPACHO - SECRETARÍA DISTRITAL DE CULTURA, RECREACIÓN Y DEPORTE</t>
  </si>
  <si>
    <t>OFICINA DE CONTROL INTERNO</t>
  </si>
  <si>
    <t>OFICINA DE CONTROL INTERNO DISCIPLINARIO</t>
  </si>
  <si>
    <t>OFICINA ASESORA DE JURÍDICA</t>
  </si>
  <si>
    <t>OFICINA ASESORA DE COMUNICACIONES</t>
  </si>
  <si>
    <t>OFICINA ASESORA DE PLANEACIÓN</t>
  </si>
  <si>
    <t>OFICINA DE TECNOLOGÍAS DE LA INFORMACIÓN</t>
  </si>
  <si>
    <t>DIRECCIÓN DE FOMENTO</t>
  </si>
  <si>
    <t>DIRECCIÓN DE ASUNTOS LOCALES Y PARTICIPACIÓN</t>
  </si>
  <si>
    <t>DIRECCIÓN DE ECONOMÍA, ESTUDIOS Y POLÍTICA</t>
  </si>
  <si>
    <t>DIRECCIÓN DE PERSONAS JURÍDICAS</t>
  </si>
  <si>
    <t>SUBSECRETARÍA DISTRITAL DE CULTURA CIUDADANA Y GESTIÓN DEL CONOCIMIENTO</t>
  </si>
  <si>
    <t>DIRECCIÓN DEL OBSERVATORIO Y GESTIÓN DEL CONOCIMIENTO CULTURAL</t>
  </si>
  <si>
    <t>DIRECCIÓN DE ARTE CULTURA Y PATRIMONIO</t>
  </si>
  <si>
    <t>SUBDIRECCIÓN DE GESTIÓN CULTURAL Y ARTÍSTICA</t>
  </si>
  <si>
    <t>SUBDIRECCIÓN DE INFRAESTRUCTURA CULTURAL Y PATRIMONIO CULTURAL</t>
  </si>
  <si>
    <t>DIRECCIÓN DE LECTURA Y BIBLIOTECAS</t>
  </si>
  <si>
    <t>DIRECCIÓN DE GESTIÓN CORPORATIVA</t>
  </si>
  <si>
    <t>GRUPO INTERNO DE TRABAJO DE TALENTO HUMANO</t>
  </si>
  <si>
    <t>GRUPO INTERNO DE TRABAJO DE GESTIÓN FINANCIERA</t>
  </si>
  <si>
    <t>GRUPO INTERNO DE TRABAJO DE CONTRATACIÓN</t>
  </si>
  <si>
    <t>GRUPO INTERNO DE TRABAJO DE GESTIÓN DE SERVICIOS ADMINISTRATIVOS</t>
  </si>
  <si>
    <t>GESTIÓN DOCUMENTAL, ARCHIVO Y CORRESPONDENCIA</t>
  </si>
  <si>
    <t>DIRECCIONAMIENTO ESTRATÉGICO</t>
  </si>
  <si>
    <t>COMUNICACIÓN ESTRATÉGICA</t>
  </si>
  <si>
    <t>GESTIÓN ESTRATÉGICA DE TI</t>
  </si>
  <si>
    <t>FORMULACIÓN Y SEGUIMIENTO DE POLÍTICAS PÚBLICAS</t>
  </si>
  <si>
    <t>PROMOCIÓN DE AGENTES Y PRÁCTICAS CULTURALES Y RECREODEPORTIVAS</t>
  </si>
  <si>
    <t>APROPIACIÓN DE LA INFRAESTUCTURA Y PATRIMONIO CULTURAL</t>
  </si>
  <si>
    <t>GESTIÓN DEL CONOCIMIENTO</t>
  </si>
  <si>
    <t>PARTICIPACIÓN CIUDADANA</t>
  </si>
  <si>
    <t>GESTIÓN OPERATIVA DE TI</t>
  </si>
  <si>
    <t>GESTIÓN JURÍDICA</t>
  </si>
  <si>
    <t>GESTIÓN FINANCIERA</t>
  </si>
  <si>
    <t>GESTIÓN DE TALENTO HUMANO</t>
  </si>
  <si>
    <t>RELACIÓN CON LA CIUDADANÍA</t>
  </si>
  <si>
    <t>GESTIÓN ADMINISTRATIVA</t>
  </si>
  <si>
    <t>GESTIÓN DOCUMENTAL</t>
  </si>
  <si>
    <t>SEGUIMIENTO Y EVALUACION DE LA GESTION</t>
  </si>
  <si>
    <t>Promover el desarrollo del arte, la cultura, el patrimonio y el deporte a través de la entrega de recursos financieros,
técnicos, en especie y generación de capacidades en los grupos de valor para el desarrollo de actividades de
apropiación y transmisión de los saberes para el fortalecimiento cultural, recreativo y deportivo en la ciudad.</t>
  </si>
  <si>
    <t>Inicia desde la definición de estrategias que fomenten las prácticas
artísticas, culturales, recreativas y deportivas para el fortalecimiento
del sector cultura, recreación y deporte y finaliza con el seguimiento del
cumplimiento de las estrategias.</t>
  </si>
  <si>
    <t xml:space="preserve">Pérdida de la informacón por mal manejo del documento base </t>
  </si>
  <si>
    <t xml:space="preserve">Falta de conocimiento del personal o responsable de la información para el adecuado manejo de la base de datos </t>
  </si>
  <si>
    <t xml:space="preserve">Posibilidad de perdida de integridad de la información por mal manejo o por falta de conocmiento del responsable de la información para el adecuado manejo de la base de datos 
</t>
  </si>
  <si>
    <t xml:space="preserve">Establecer y realizar seguimiento semestral a los roles de acceso a las bases de datos de emprendimientos y de mentores (Aldea Bogotá)
por parte de la persona designada del área.  </t>
  </si>
  <si>
    <t>Realizar copia de seguridad de manera semestral en un lugar externo al drive a las bases de datos de emprendimientos y de mentores (Aldea Bogotá) por parte de la persona designada</t>
  </si>
  <si>
    <t xml:space="preserve">Pérdida de la confidencialidad de los datos personales   </t>
  </si>
  <si>
    <t xml:space="preserve">Falta de conocimiento del tratamiento  de datos personales por parte del personal o responsable de la información </t>
  </si>
  <si>
    <t>Posbilidad de pérdida de confidencialidad, divulgación no autorizada o mal uso de la información de datos personales por falta de conocimiento del tratamiento de datos personales por parte del personal responsable</t>
  </si>
  <si>
    <t xml:space="preserve">Revisar de manera semestral la clasificación de la información según el nivel de confidencialidad, de acuerdo con lo establecido en la ley 1712 del 2014. </t>
  </si>
  <si>
    <t>Socializar a la personas encargada del manejo de la base de datos la política de protección de datos personales de la SCRD</t>
  </si>
  <si>
    <t xml:space="preserve">Debilidad para el acceso ciudadano a la información de los informes y documentos por daño en la página institucional </t>
  </si>
  <si>
    <t xml:space="preserve">Daño en la página institucional o micrositio de la Dirección que impida el acceso </t>
  </si>
  <si>
    <t>Posbilidad de pérdida de afectación de la disponibildiad de los informes y documentos en la plataforma tecnológica por daño en la página institucional o micrositio de la DEEP en la página institucional</t>
  </si>
  <si>
    <t xml:space="preserve">Revisar mensualmente que los links y la información correspondiente a los documentos de: resultados de la cuenta satelite de cultura y economia creativa de bogota, guia practica para la creacion de areas de desarrollo naranja, diagnostico economico del sector cultural y creativoy caracterizacion de industrias culturales y creativas (cicc), se encuentren corretos y aptos para cualquier consulta ciudadana en el micrositio.
</t>
  </si>
  <si>
    <t>Si se evidencia alguna falla técnica que impida la disponibilidad de los documentos, solicitar a la Oficina de Comunicaciones la revisión de la pagina WEB o micrositio de DEEP, mediante correo electrónico, y realizar su respectivo seguimiento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</si>
</sst>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68"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0"/>
      <color theme="0"/>
      <name val="Times New Roman"/>
      <family val="1"/>
    </font>
    <font>
      <sz val="10"/>
      <name val="Times New Roman"/>
      <family val="1"/>
    </font>
    <font>
      <sz val="9"/>
      <color indexed="81"/>
      <name val="Tahoma"/>
      <family val="2"/>
    </font>
    <font>
      <b/>
      <sz val="9"/>
      <color indexed="81"/>
      <name val="Tahoma"/>
      <family val="2"/>
    </font>
    <font>
      <b/>
      <sz val="11"/>
      <name val="Calibri"/>
      <family val="2"/>
      <scheme val="minor"/>
    </font>
    <font>
      <sz val="9"/>
      <color rgb="FF000000"/>
      <name val="Arial Narrow"/>
      <family val="2"/>
      <charset val="1"/>
    </font>
    <font>
      <sz val="11"/>
      <name val="Calibri"/>
      <family val="2"/>
    </font>
    <font>
      <sz val="11"/>
      <color rgb="FF000000"/>
      <name val="Calibri"/>
      <family val="2"/>
    </font>
    <font>
      <b/>
      <sz val="9"/>
      <color rgb="FF000000"/>
      <name val="Tahoma"/>
      <family val="2"/>
    </font>
  </fonts>
  <fills count="23">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patternFill>
    </fill>
    <fill>
      <patternFill patternType="solid">
        <fgColor rgb="FF242BB9"/>
        <bgColor indexed="64"/>
      </patternFill>
    </fill>
    <fill>
      <patternFill patternType="solid">
        <fgColor indexed="65"/>
        <bgColor indexed="64"/>
      </patternFill>
    </fill>
    <fill>
      <patternFill patternType="solid">
        <fgColor theme="0"/>
        <bgColor rgb="FF008080"/>
      </patternFill>
    </fill>
    <fill>
      <patternFill patternType="solid">
        <fgColor theme="0"/>
        <bgColor rgb="FFBFBFBF"/>
      </patternFill>
    </fill>
    <fill>
      <patternFill patternType="solid">
        <fgColor theme="0"/>
        <bgColor rgb="FFA9D18E"/>
      </patternFill>
    </fill>
    <fill>
      <patternFill patternType="solid">
        <fgColor theme="0"/>
        <bgColor theme="0"/>
      </patternFill>
    </fill>
  </fills>
  <borders count="90">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dotted">
        <color rgb="FFE36C09"/>
      </left>
      <right/>
      <top style="dotted">
        <color rgb="FFE36C09"/>
      </top>
      <bottom style="dotted">
        <color rgb="FFE36C09"/>
      </bottom>
      <diagonal/>
    </border>
    <border>
      <left/>
      <right/>
      <top style="dotted">
        <color rgb="FFE36C09"/>
      </top>
      <bottom style="dotted">
        <color rgb="FFE36C09"/>
      </bottom>
      <diagonal/>
    </border>
    <border>
      <left/>
      <right style="dotted">
        <color rgb="FFE36C09"/>
      </right>
      <top style="dotted">
        <color rgb="FFE36C09"/>
      </top>
      <bottom style="dotted">
        <color rgb="FFE36C09"/>
      </bottom>
      <diagonal/>
    </border>
    <border>
      <left style="dotted">
        <color rgb="FFE36C09"/>
      </left>
      <right style="dotted">
        <color rgb="FFE36C09"/>
      </right>
      <top style="dotted">
        <color rgb="FFE36C09"/>
      </top>
      <bottom/>
      <diagonal/>
    </border>
    <border>
      <left style="dotted">
        <color rgb="FFE36C09"/>
      </left>
      <right style="dotted">
        <color rgb="FFE36C09"/>
      </right>
      <top/>
      <bottom/>
      <diagonal/>
    </border>
    <border>
      <left style="dotted">
        <color rgb="FFE36C09"/>
      </left>
      <right style="dotted">
        <color rgb="FFE36C09"/>
      </right>
      <top/>
      <bottom style="dotted">
        <color rgb="FFE36C09"/>
      </bottom>
      <diagonal/>
    </border>
    <border>
      <left style="dotted">
        <color rgb="FFE36C09"/>
      </left>
      <right style="dotted">
        <color rgb="FFE36C09"/>
      </right>
      <top style="dotted">
        <color rgb="FFE36C09"/>
      </top>
      <bottom style="dotted">
        <color rgb="FFE36C09"/>
      </bottom>
      <diagonal/>
    </border>
  </borders>
  <cellStyleXfs count="6">
    <xf numFmtId="0" fontId="0" fillId="0" borderId="0"/>
    <xf numFmtId="9" fontId="15" fillId="0" borderId="0" applyFont="0" applyFill="0" applyBorder="0" applyAlignment="0" applyProtection="0"/>
    <xf numFmtId="0" fontId="48" fillId="0" borderId="0"/>
    <xf numFmtId="0" fontId="49" fillId="0" borderId="0"/>
    <xf numFmtId="0" fontId="5" fillId="0" borderId="0"/>
    <xf numFmtId="0" fontId="14" fillId="16" borderId="0" applyNumberFormat="0" applyBorder="0" applyAlignment="0" applyProtection="0"/>
  </cellStyleXfs>
  <cellXfs count="422">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Fill="1" applyAlignment="1">
      <alignment vertical="center"/>
    </xf>
    <xf numFmtId="0" fontId="30" fillId="0" borderId="0" xfId="0" applyFont="1" applyFill="1"/>
    <xf numFmtId="0" fontId="28" fillId="0" borderId="0" xfId="0" applyFont="1"/>
    <xf numFmtId="0" fontId="0" fillId="0" borderId="0" xfId="0" pivotButton="1"/>
    <xf numFmtId="0" fontId="13" fillId="0" borderId="0" xfId="0" applyFont="1" applyBorder="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Border="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Border="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Border="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Border="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50" fillId="3" borderId="51" xfId="2" applyFont="1" applyFill="1" applyBorder="1" applyProtection="1"/>
    <xf numFmtId="0" fontId="50" fillId="3" borderId="52" xfId="2" applyFont="1" applyFill="1" applyBorder="1" applyProtection="1"/>
    <xf numFmtId="0" fontId="50" fillId="3" borderId="53" xfId="2" applyFont="1" applyFill="1" applyBorder="1" applyProtection="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5" borderId="45" xfId="0" applyFont="1" applyFill="1" applyBorder="1" applyAlignment="1">
      <alignment horizontal="center" vertical="center" wrapText="1" readingOrder="1"/>
    </xf>
    <xf numFmtId="0" fontId="38" fillId="15"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Border="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50" fillId="3" borderId="14" xfId="2" applyFont="1" applyFill="1" applyBorder="1" applyProtection="1"/>
    <xf numFmtId="0" fontId="55" fillId="3" borderId="0" xfId="0" applyFont="1" applyFill="1" applyBorder="1" applyAlignment="1" applyProtection="1">
      <alignment horizontal="left" vertical="center" wrapText="1"/>
    </xf>
    <xf numFmtId="0" fontId="56" fillId="3" borderId="0" xfId="0" applyFont="1" applyFill="1" applyBorder="1" applyAlignment="1" applyProtection="1">
      <alignment horizontal="left" vertical="top" wrapText="1"/>
    </xf>
    <xf numFmtId="0" fontId="50" fillId="3" borderId="0" xfId="2" applyFont="1" applyFill="1" applyBorder="1" applyProtection="1"/>
    <xf numFmtId="0" fontId="50" fillId="3" borderId="15" xfId="2" applyFont="1" applyFill="1" applyBorder="1" applyProtection="1"/>
    <xf numFmtId="0" fontId="50" fillId="3" borderId="16" xfId="2" applyFont="1" applyFill="1" applyBorder="1" applyProtection="1"/>
    <xf numFmtId="0" fontId="50" fillId="3" borderId="18" xfId="2" applyFont="1" applyFill="1" applyBorder="1" applyProtection="1"/>
    <xf numFmtId="0" fontId="50" fillId="3" borderId="17" xfId="2" applyFont="1" applyFill="1" applyBorder="1" applyProtection="1"/>
    <xf numFmtId="0" fontId="54" fillId="3" borderId="0" xfId="2" applyFont="1" applyFill="1" applyBorder="1" applyAlignment="1" applyProtection="1">
      <alignment horizontal="left" vertical="center" wrapText="1"/>
    </xf>
    <xf numFmtId="0" fontId="50" fillId="3" borderId="0" xfId="2" applyFont="1" applyFill="1" applyBorder="1" applyAlignment="1" applyProtection="1">
      <alignment horizontal="left" vertical="center" wrapText="1"/>
    </xf>
    <xf numFmtId="0" fontId="50" fillId="3" borderId="0" xfId="2" quotePrefix="1" applyFont="1" applyFill="1" applyBorder="1" applyAlignment="1" applyProtection="1">
      <alignment horizontal="left" vertical="center" wrapText="1"/>
    </xf>
    <xf numFmtId="0" fontId="50" fillId="3" borderId="15" xfId="2" applyFont="1" applyFill="1" applyBorder="1" applyAlignment="1" applyProtection="1"/>
    <xf numFmtId="0" fontId="52" fillId="3" borderId="14" xfId="2" quotePrefix="1" applyFont="1" applyFill="1" applyBorder="1" applyAlignment="1" applyProtection="1">
      <alignment horizontal="left" vertical="top" wrapText="1"/>
    </xf>
    <xf numFmtId="0" fontId="53" fillId="3" borderId="0" xfId="2" quotePrefix="1" applyFont="1" applyFill="1" applyBorder="1" applyAlignment="1" applyProtection="1">
      <alignment horizontal="left" vertical="top" wrapText="1"/>
    </xf>
    <xf numFmtId="0" fontId="53" fillId="3" borderId="15" xfId="2" quotePrefix="1" applyFont="1" applyFill="1" applyBorder="1" applyAlignment="1" applyProtection="1">
      <alignment horizontal="left" vertical="top" wrapText="1"/>
    </xf>
    <xf numFmtId="0" fontId="1" fillId="0" borderId="2" xfId="0" applyFont="1" applyBorder="1" applyAlignment="1" applyProtection="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Fill="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164" fontId="1" fillId="9" borderId="2" xfId="1" applyNumberFormat="1" applyFont="1" applyFill="1" applyBorder="1" applyAlignment="1">
      <alignment horizontal="center" vertical="top"/>
    </xf>
    <xf numFmtId="9" fontId="1" fillId="0" borderId="4" xfId="0" applyNumberFormat="1" applyFont="1" applyFill="1" applyBorder="1" applyAlignment="1" applyProtection="1">
      <alignment horizontal="center" vertical="top"/>
      <protection hidden="1"/>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59" fillId="17" borderId="33" xfId="5" applyFont="1" applyFill="1" applyBorder="1" applyAlignment="1">
      <alignment horizontal="center" vertical="center" wrapText="1"/>
    </xf>
    <xf numFmtId="0" fontId="60" fillId="18" borderId="33" xfId="0" applyFont="1" applyFill="1" applyBorder="1" applyAlignment="1">
      <alignment horizontal="left" vertical="center" wrapText="1"/>
    </xf>
    <xf numFmtId="0" fontId="59" fillId="17" borderId="77" xfId="5" applyFont="1" applyFill="1" applyBorder="1" applyAlignment="1">
      <alignment vertical="center" wrapText="1"/>
    </xf>
    <xf numFmtId="0" fontId="60" fillId="3" borderId="33" xfId="0" applyFont="1" applyFill="1" applyBorder="1" applyAlignment="1">
      <alignment horizontal="left" vertical="center" wrapText="1"/>
    </xf>
    <xf numFmtId="0" fontId="0" fillId="0" borderId="0" xfId="0" applyAlignment="1">
      <alignment horizontal="left"/>
    </xf>
    <xf numFmtId="0" fontId="0" fillId="0" borderId="0" xfId="0" applyAlignment="1">
      <alignment horizontal="left" indent="1"/>
    </xf>
    <xf numFmtId="0" fontId="63" fillId="0" borderId="0" xfId="0" applyFont="1"/>
    <xf numFmtId="0" fontId="60" fillId="18" borderId="76" xfId="0" applyFont="1" applyFill="1" applyBorder="1" applyAlignment="1">
      <alignment horizontal="left" vertical="center" wrapText="1"/>
    </xf>
    <xf numFmtId="0" fontId="0" fillId="3" borderId="33" xfId="0" applyFill="1" applyBorder="1"/>
    <xf numFmtId="0" fontId="64" fillId="19" borderId="79" xfId="4" applyFont="1" applyFill="1" applyBorder="1" applyAlignment="1">
      <alignment vertical="center" wrapText="1"/>
    </xf>
    <xf numFmtId="0" fontId="64" fillId="19" borderId="80" xfId="4" applyFont="1" applyFill="1" applyBorder="1" applyAlignment="1">
      <alignment vertical="center" wrapText="1"/>
    </xf>
    <xf numFmtId="0" fontId="64" fillId="3" borderId="80" xfId="4" applyFont="1" applyFill="1" applyBorder="1" applyAlignment="1">
      <alignment vertical="center" wrapText="1"/>
    </xf>
    <xf numFmtId="0" fontId="64" fillId="3" borderId="81" xfId="4" applyFont="1" applyFill="1" applyBorder="1" applyAlignment="1">
      <alignment vertical="center" wrapText="1"/>
    </xf>
    <xf numFmtId="0" fontId="64" fillId="20" borderId="80" xfId="4" applyFont="1" applyFill="1" applyBorder="1" applyAlignment="1">
      <alignment vertical="center" wrapText="1"/>
    </xf>
    <xf numFmtId="0" fontId="64" fillId="21" borderId="82" xfId="4" applyFont="1" applyFill="1" applyBorder="1" applyAlignment="1">
      <alignment vertical="center" wrapText="1"/>
    </xf>
    <xf numFmtId="0" fontId="1" fillId="0" borderId="86" xfId="0" applyFont="1" applyBorder="1" applyAlignment="1">
      <alignment horizontal="center" vertical="top" wrapText="1"/>
    </xf>
    <xf numFmtId="0" fontId="1" fillId="0" borderId="87" xfId="0" applyFont="1" applyBorder="1" applyAlignment="1">
      <alignment horizontal="center" vertical="top" wrapText="1"/>
    </xf>
    <xf numFmtId="0" fontId="1" fillId="0" borderId="88" xfId="0" applyFont="1" applyBorder="1" applyAlignment="1">
      <alignment horizontal="center" vertical="top" wrapText="1"/>
    </xf>
    <xf numFmtId="0" fontId="6" fillId="0" borderId="89" xfId="0" applyFont="1" applyBorder="1" applyAlignment="1">
      <alignment horizontal="left" vertical="top" wrapText="1"/>
    </xf>
    <xf numFmtId="0" fontId="55" fillId="3" borderId="71" xfId="0" applyFont="1" applyFill="1" applyBorder="1" applyAlignment="1" applyProtection="1">
      <alignment horizontal="left" vertical="center" wrapText="1"/>
    </xf>
    <xf numFmtId="0" fontId="55" fillId="3" borderId="72" xfId="0" applyFont="1" applyFill="1" applyBorder="1" applyAlignment="1" applyProtection="1">
      <alignment horizontal="left" vertical="center" wrapText="1"/>
    </xf>
    <xf numFmtId="0" fontId="56" fillId="3" borderId="64" xfId="2" applyFont="1" applyFill="1" applyBorder="1" applyAlignment="1" applyProtection="1">
      <alignment horizontal="justify" vertical="center" wrapText="1"/>
    </xf>
    <xf numFmtId="0" fontId="56" fillId="3" borderId="65" xfId="2" applyFont="1" applyFill="1" applyBorder="1" applyAlignment="1" applyProtection="1">
      <alignment horizontal="justify" vertical="center" wrapText="1"/>
    </xf>
    <xf numFmtId="0" fontId="51" fillId="14" borderId="48" xfId="2" applyFont="1" applyFill="1" applyBorder="1" applyAlignment="1" applyProtection="1">
      <alignment horizontal="center" vertical="center" wrapText="1"/>
    </xf>
    <xf numFmtId="0" fontId="51" fillId="14" borderId="49" xfId="2" applyFont="1" applyFill="1" applyBorder="1" applyAlignment="1" applyProtection="1">
      <alignment horizontal="center" vertical="center" wrapText="1"/>
    </xf>
    <xf numFmtId="0" fontId="51" fillId="14" borderId="50" xfId="2" applyFont="1" applyFill="1" applyBorder="1" applyAlignment="1" applyProtection="1">
      <alignment horizontal="center" vertical="center" wrapText="1"/>
    </xf>
    <xf numFmtId="0" fontId="50" fillId="0" borderId="14" xfId="2" quotePrefix="1" applyFont="1" applyBorder="1" applyAlignment="1" applyProtection="1">
      <alignment horizontal="left" vertical="center" wrapText="1"/>
    </xf>
    <xf numFmtId="0" fontId="50" fillId="0" borderId="0" xfId="2" quotePrefix="1" applyFont="1" applyBorder="1" applyAlignment="1" applyProtection="1">
      <alignment horizontal="left" vertical="center" wrapText="1"/>
    </xf>
    <xf numFmtId="0" fontId="50" fillId="0" borderId="15" xfId="2" quotePrefix="1" applyFont="1" applyBorder="1" applyAlignment="1" applyProtection="1">
      <alignment horizontal="left" vertical="center" wrapText="1"/>
    </xf>
    <xf numFmtId="0" fontId="50" fillId="0" borderId="68" xfId="2" quotePrefix="1" applyFont="1" applyBorder="1" applyAlignment="1" applyProtection="1">
      <alignment horizontal="left" vertical="center" wrapText="1"/>
    </xf>
    <xf numFmtId="0" fontId="50" fillId="0" borderId="69" xfId="2" quotePrefix="1" applyFont="1" applyBorder="1" applyAlignment="1" applyProtection="1">
      <alignment horizontal="left" vertical="center" wrapText="1"/>
    </xf>
    <xf numFmtId="0" fontId="50" fillId="0" borderId="70" xfId="2" quotePrefix="1" applyFont="1" applyBorder="1" applyAlignment="1" applyProtection="1">
      <alignment horizontal="left" vertical="center" wrapText="1"/>
    </xf>
    <xf numFmtId="0" fontId="52" fillId="3" borderId="51" xfId="2" quotePrefix="1" applyFont="1" applyFill="1" applyBorder="1" applyAlignment="1" applyProtection="1">
      <alignment horizontal="left" vertical="top" wrapText="1"/>
    </xf>
    <xf numFmtId="0" fontId="53" fillId="3" borderId="52" xfId="2" quotePrefix="1" applyFont="1" applyFill="1" applyBorder="1" applyAlignment="1" applyProtection="1">
      <alignment horizontal="left" vertical="top" wrapText="1"/>
    </xf>
    <xf numFmtId="0" fontId="53" fillId="3" borderId="53" xfId="2" quotePrefix="1" applyFont="1" applyFill="1" applyBorder="1" applyAlignment="1" applyProtection="1">
      <alignment horizontal="left" vertical="top" wrapText="1"/>
    </xf>
    <xf numFmtId="0" fontId="50" fillId="0" borderId="14" xfId="2" quotePrefix="1" applyFont="1" applyBorder="1" applyAlignment="1" applyProtection="1">
      <alignment horizontal="left" vertical="top" wrapText="1"/>
    </xf>
    <xf numFmtId="0" fontId="50" fillId="0" borderId="0" xfId="2" quotePrefix="1" applyFont="1" applyBorder="1" applyAlignment="1" applyProtection="1">
      <alignment horizontal="left" vertical="top" wrapText="1"/>
    </xf>
    <xf numFmtId="0" fontId="50" fillId="0" borderId="15" xfId="2" quotePrefix="1" applyFont="1" applyBorder="1" applyAlignment="1" applyProtection="1">
      <alignment horizontal="left" vertical="top" wrapText="1"/>
    </xf>
    <xf numFmtId="0" fontId="55" fillId="14" borderId="54" xfId="3" applyFont="1" applyFill="1" applyBorder="1" applyAlignment="1" applyProtection="1">
      <alignment horizontal="center" vertical="center" wrapText="1"/>
    </xf>
    <xf numFmtId="0" fontId="55" fillId="14" borderId="55" xfId="3" applyFont="1" applyFill="1" applyBorder="1" applyAlignment="1" applyProtection="1">
      <alignment horizontal="center" vertical="center" wrapText="1"/>
    </xf>
    <xf numFmtId="0" fontId="55" fillId="14" borderId="56" xfId="2" applyFont="1" applyFill="1" applyBorder="1" applyAlignment="1" applyProtection="1">
      <alignment horizontal="center" vertical="center"/>
    </xf>
    <xf numFmtId="0" fontId="55" fillId="14" borderId="57" xfId="2" applyFont="1" applyFill="1" applyBorder="1" applyAlignment="1" applyProtection="1">
      <alignment horizontal="center" vertical="center"/>
    </xf>
    <xf numFmtId="0" fontId="2" fillId="3" borderId="68" xfId="2" quotePrefix="1" applyFont="1" applyFill="1" applyBorder="1" applyAlignment="1" applyProtection="1">
      <alignment horizontal="justify" vertical="center" wrapText="1"/>
    </xf>
    <xf numFmtId="0" fontId="2" fillId="3" borderId="69" xfId="2" quotePrefix="1" applyFont="1" applyFill="1" applyBorder="1" applyAlignment="1" applyProtection="1">
      <alignment horizontal="justify" vertical="center" wrapText="1"/>
    </xf>
    <xf numFmtId="0" fontId="2" fillId="3" borderId="70" xfId="2" quotePrefix="1" applyFont="1" applyFill="1" applyBorder="1" applyAlignment="1" applyProtection="1">
      <alignment horizontal="justify" vertical="center" wrapText="1"/>
    </xf>
    <xf numFmtId="0" fontId="55" fillId="3" borderId="58" xfId="3" applyFont="1" applyFill="1" applyBorder="1" applyAlignment="1" applyProtection="1">
      <alignment horizontal="left" vertical="top" wrapText="1" readingOrder="1"/>
    </xf>
    <xf numFmtId="0" fontId="55" fillId="3" borderId="59" xfId="3" applyFont="1" applyFill="1" applyBorder="1" applyAlignment="1" applyProtection="1">
      <alignment horizontal="left" vertical="top" wrapText="1" readingOrder="1"/>
    </xf>
    <xf numFmtId="0" fontId="56" fillId="3" borderId="60" xfId="2" applyFont="1" applyFill="1" applyBorder="1" applyAlignment="1" applyProtection="1">
      <alignment horizontal="justify" vertical="center" wrapText="1"/>
    </xf>
    <xf numFmtId="0" fontId="56" fillId="3" borderId="61" xfId="2" applyFont="1" applyFill="1" applyBorder="1" applyAlignment="1" applyProtection="1">
      <alignment horizontal="justify" vertical="center" wrapText="1"/>
    </xf>
    <xf numFmtId="0" fontId="55" fillId="3" borderId="62" xfId="0" applyFont="1" applyFill="1" applyBorder="1" applyAlignment="1" applyProtection="1">
      <alignment horizontal="left" vertical="center" wrapText="1"/>
    </xf>
    <xf numFmtId="0" fontId="55" fillId="3" borderId="63" xfId="0" applyFont="1" applyFill="1" applyBorder="1" applyAlignment="1" applyProtection="1">
      <alignment horizontal="left" vertical="center" wrapText="1"/>
    </xf>
    <xf numFmtId="0" fontId="50" fillId="3" borderId="14" xfId="2" applyFont="1" applyFill="1" applyBorder="1" applyAlignment="1" applyProtection="1">
      <alignment horizontal="left" vertical="top" wrapText="1"/>
    </xf>
    <xf numFmtId="0" fontId="50" fillId="3" borderId="0" xfId="2" applyFont="1" applyFill="1" applyBorder="1" applyAlignment="1" applyProtection="1">
      <alignment horizontal="left" vertical="top" wrapText="1"/>
    </xf>
    <xf numFmtId="0" fontId="50" fillId="3" borderId="15" xfId="2" applyFont="1" applyFill="1" applyBorder="1" applyAlignment="1" applyProtection="1">
      <alignment horizontal="left" vertical="top" wrapText="1"/>
    </xf>
    <xf numFmtId="0" fontId="55" fillId="3" borderId="73" xfId="0" applyFont="1" applyFill="1" applyBorder="1" applyAlignment="1" applyProtection="1">
      <alignment horizontal="left" vertical="center" wrapText="1"/>
    </xf>
    <xf numFmtId="0" fontId="55" fillId="3" borderId="74" xfId="0" applyFont="1" applyFill="1" applyBorder="1" applyAlignment="1" applyProtection="1">
      <alignment horizontal="left" vertical="center" wrapText="1"/>
    </xf>
    <xf numFmtId="0" fontId="56" fillId="3" borderId="66" xfId="0" applyFont="1" applyFill="1" applyBorder="1" applyAlignment="1" applyProtection="1">
      <alignment horizontal="justify" vertical="center" wrapText="1"/>
    </xf>
    <xf numFmtId="0" fontId="56" fillId="3" borderId="67" xfId="0" applyFont="1" applyFill="1" applyBorder="1" applyAlignment="1" applyProtection="1">
      <alignment horizontal="justify" vertical="center" wrapText="1"/>
    </xf>
    <xf numFmtId="0" fontId="8" fillId="22" borderId="83" xfId="0" applyFont="1" applyFill="1" applyBorder="1" applyAlignment="1">
      <alignment horizontal="center" vertical="center"/>
    </xf>
    <xf numFmtId="0" fontId="65" fillId="0" borderId="84" xfId="0" applyFont="1" applyBorder="1"/>
    <xf numFmtId="0" fontId="65" fillId="0" borderId="85" xfId="0" applyFont="1" applyBorder="1"/>
    <xf numFmtId="0" fontId="1" fillId="0" borderId="86" xfId="0" applyFont="1" applyBorder="1" applyAlignment="1">
      <alignment horizontal="center" vertical="top" wrapText="1"/>
    </xf>
    <xf numFmtId="0" fontId="65" fillId="0" borderId="87" xfId="0" applyFont="1" applyBorder="1"/>
    <xf numFmtId="0" fontId="65" fillId="0" borderId="88" xfId="0" applyFont="1" applyBorder="1"/>
    <xf numFmtId="0" fontId="1" fillId="0" borderId="86" xfId="0" applyFont="1" applyBorder="1" applyAlignment="1">
      <alignment horizontal="center" vertical="top"/>
    </xf>
    <xf numFmtId="0" fontId="4" fillId="0" borderId="4" xfId="0" applyFont="1" applyFill="1" applyBorder="1" applyAlignment="1" applyProtection="1">
      <alignment horizontal="center" vertical="top" wrapText="1"/>
      <protection hidden="1"/>
    </xf>
    <xf numFmtId="0" fontId="4" fillId="0" borderId="8" xfId="0" applyFont="1" applyFill="1" applyBorder="1" applyAlignment="1" applyProtection="1">
      <alignment horizontal="center" vertical="top" wrapText="1"/>
      <protection hidden="1"/>
    </xf>
    <xf numFmtId="0" fontId="4" fillId="0" borderId="5" xfId="0" applyFont="1" applyFill="1" applyBorder="1" applyAlignment="1" applyProtection="1">
      <alignment horizontal="center" vertical="top" wrapText="1"/>
      <protection hidden="1"/>
    </xf>
    <xf numFmtId="0" fontId="1" fillId="0" borderId="4" xfId="0" applyFont="1" applyBorder="1" applyAlignment="1" applyProtection="1">
      <alignment horizontal="center" vertical="top"/>
    </xf>
    <xf numFmtId="0" fontId="1" fillId="0" borderId="8" xfId="0" applyFont="1" applyBorder="1" applyAlignment="1" applyProtection="1">
      <alignment horizontal="center" vertical="top"/>
    </xf>
    <xf numFmtId="0" fontId="1" fillId="0" borderId="5" xfId="0" applyFont="1" applyBorder="1" applyAlignment="1" applyProtection="1">
      <alignment horizontal="center" vertical="top"/>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8" fillId="22" borderId="83" xfId="0" applyFont="1" applyFill="1" applyBorder="1" applyAlignment="1">
      <alignment horizontal="left"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22" borderId="83" xfId="0" applyFont="1" applyFill="1" applyBorder="1" applyAlignment="1">
      <alignment horizontal="left" vertical="center" wrapText="1"/>
    </xf>
    <xf numFmtId="0" fontId="4" fillId="2" borderId="2" xfId="0" applyFont="1" applyFill="1" applyBorder="1" applyAlignment="1">
      <alignment horizontal="center" vertical="center" textRotation="90" wrapText="1"/>
    </xf>
    <xf numFmtId="0" fontId="4" fillId="2" borderId="2"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1" fillId="3" borderId="0" xfId="0" applyFont="1" applyFill="1" applyBorder="1" applyAlignment="1">
      <alignment horizontal="left" vertical="center"/>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26" fillId="2" borderId="28" xfId="0" applyFont="1" applyFill="1" applyBorder="1" applyAlignment="1">
      <alignment horizontal="center" vertical="center"/>
    </xf>
    <xf numFmtId="0" fontId="26" fillId="2" borderId="29" xfId="0" applyFont="1" applyFill="1" applyBorder="1" applyAlignment="1">
      <alignment horizontal="center" vertical="center"/>
    </xf>
    <xf numFmtId="0" fontId="26" fillId="2" borderId="30"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31" xfId="0" applyFont="1" applyFill="1" applyBorder="1" applyAlignment="1">
      <alignment horizontal="center" vertical="center"/>
    </xf>
    <xf numFmtId="0" fontId="26"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26" fillId="0" borderId="0" xfId="0" applyFont="1" applyAlignment="1">
      <alignment horizontal="center" vertical="center" wrapText="1"/>
    </xf>
    <xf numFmtId="0" fontId="21" fillId="5" borderId="14" xfId="0" applyFont="1" applyFill="1" applyBorder="1" applyAlignment="1" applyProtection="1">
      <alignment horizontal="center" wrapText="1" readingOrder="1"/>
      <protection hidden="1"/>
    </xf>
    <xf numFmtId="0" fontId="21" fillId="5" borderId="0" xfId="0" applyFont="1" applyFill="1" applyBorder="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Border="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Border="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0" xfId="0" applyFont="1" applyFill="1" applyBorder="1" applyAlignment="1" applyProtection="1">
      <alignment horizontal="center" vertical="center" wrapText="1" readingOrder="1"/>
      <protection hidden="1"/>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18" fillId="0" borderId="0" xfId="0" applyFont="1" applyBorder="1" applyAlignment="1">
      <alignment horizontal="center" vertical="center"/>
    </xf>
    <xf numFmtId="0" fontId="18" fillId="0" borderId="19" xfId="0" applyFont="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Border="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Border="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Border="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Border="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3" xfId="0" applyFont="1" applyBorder="1" applyAlignment="1">
      <alignment horizontal="center" vertical="center"/>
    </xf>
    <xf numFmtId="0" fontId="44" fillId="0" borderId="14" xfId="0" applyFont="1" applyBorder="1" applyAlignment="1">
      <alignment horizontal="center" vertical="center"/>
    </xf>
    <xf numFmtId="0" fontId="44" fillId="0" borderId="0" xfId="0" applyFont="1" applyAlignment="1">
      <alignment horizontal="center" vertical="center"/>
    </xf>
    <xf numFmtId="0" fontId="44" fillId="0" borderId="15"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4" fillId="0" borderId="17" xfId="0" applyFont="1" applyBorder="1" applyAlignment="1">
      <alignment horizontal="center" vertical="center"/>
    </xf>
    <xf numFmtId="0" fontId="44" fillId="0" borderId="19" xfId="0" applyFont="1" applyBorder="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Border="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4" xfId="0" applyFont="1" applyBorder="1" applyAlignment="1">
      <alignment horizontal="center" vertical="center" wrapText="1"/>
    </xf>
    <xf numFmtId="0" fontId="44" fillId="0" borderId="0" xfId="0" applyFont="1" applyBorder="1" applyAlignment="1">
      <alignment horizontal="center" vertical="center"/>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Border="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Border="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Border="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25" fillId="0" borderId="0" xfId="0" applyFont="1" applyAlignment="1">
      <alignment horizontal="center" vertical="center"/>
    </xf>
    <xf numFmtId="0" fontId="46" fillId="0" borderId="0" xfId="0" applyFont="1" applyAlignment="1">
      <alignment horizontal="center" vertical="center"/>
    </xf>
    <xf numFmtId="0" fontId="41" fillId="15" borderId="35" xfId="0" applyFont="1" applyFill="1" applyBorder="1" applyAlignment="1">
      <alignment horizontal="center" vertical="center" wrapText="1" readingOrder="1"/>
    </xf>
    <xf numFmtId="0" fontId="41" fillId="15" borderId="36" xfId="0" applyFont="1" applyFill="1" applyBorder="1" applyAlignment="1">
      <alignment horizontal="center" vertical="center" wrapText="1" readingOrder="1"/>
    </xf>
    <xf numFmtId="0" fontId="41" fillId="15" borderId="47" xfId="0" applyFont="1" applyFill="1" applyBorder="1" applyAlignment="1">
      <alignment horizontal="center" vertical="center" wrapText="1" readingOrder="1"/>
    </xf>
    <xf numFmtId="0" fontId="36" fillId="3" borderId="0" xfId="0" applyFont="1" applyFill="1" applyBorder="1" applyAlignment="1">
      <alignment horizontal="justify" vertical="center" wrapText="1"/>
    </xf>
    <xf numFmtId="0" fontId="38" fillId="15" borderId="44" xfId="0" applyFont="1" applyFill="1" applyBorder="1" applyAlignment="1">
      <alignment horizontal="center" vertical="center" wrapText="1" readingOrder="1"/>
    </xf>
    <xf numFmtId="0" fontId="38" fillId="15"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59" fillId="17" borderId="77" xfId="5" applyFont="1" applyFill="1" applyBorder="1" applyAlignment="1">
      <alignment horizontal="center" vertical="center" wrapText="1"/>
    </xf>
    <xf numFmtId="0" fontId="59" fillId="17" borderId="78" xfId="5" applyFont="1" applyFill="1" applyBorder="1" applyAlignment="1">
      <alignment horizontal="center" vertical="center" wrapText="1"/>
    </xf>
    <xf numFmtId="0" fontId="60" fillId="3" borderId="75" xfId="0" applyFont="1" applyFill="1" applyBorder="1" applyAlignment="1">
      <alignment horizontal="center" vertical="center" wrapText="1"/>
    </xf>
    <xf numFmtId="0" fontId="60" fillId="3" borderId="76" xfId="0" applyFont="1" applyFill="1" applyBorder="1" applyAlignment="1">
      <alignment horizontal="center" vertical="center" wrapText="1"/>
    </xf>
    <xf numFmtId="0" fontId="60" fillId="3" borderId="34" xfId="0" applyFont="1" applyFill="1" applyBorder="1" applyAlignment="1">
      <alignment horizontal="center" vertical="center" wrapText="1"/>
    </xf>
    <xf numFmtId="0" fontId="1" fillId="0" borderId="2" xfId="0" applyFont="1" applyFill="1" applyBorder="1" applyAlignment="1" applyProtection="1">
      <alignment horizontal="justify" vertical="top"/>
      <protection locked="0"/>
    </xf>
    <xf numFmtId="0" fontId="6" fillId="0" borderId="89" xfId="0" applyFont="1" applyFill="1" applyBorder="1" applyAlignment="1">
      <alignment horizontal="left" vertical="top" wrapText="1"/>
    </xf>
  </cellXfs>
  <cellStyles count="6">
    <cellStyle name="Énfasis6" xfId="5" builtinId="49"/>
    <cellStyle name="Normal" xfId="0" builtinId="0"/>
    <cellStyle name="Normal - Style1 2" xfId="2"/>
    <cellStyle name="Normal 2" xfId="4"/>
    <cellStyle name="Normal 2 2" xfId="3"/>
    <cellStyle name="Porcentaje" xfId="1" builtinId="5"/>
  </cellStyles>
  <dxfs count="239">
    <dxf>
      <font>
        <color rgb="FF9C0006"/>
      </font>
      <fill>
        <patternFill>
          <bgColor rgb="FFFFC7CE"/>
        </patternFill>
      </fill>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Ing. Andru" refreshedDate="44719.797894097224" createdVersion="6" refreshedVersion="8"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Ing. Andru" refreshedDate="44719.820464814817" createdVersion="8" refreshedVersion="8" minRefreshableVersion="3" recordCount="7">
  <cacheSource type="worksheet">
    <worksheetSource name="Tabla5"/>
  </cacheSource>
  <cacheFields count="2">
    <cacheField name="Criterios" numFmtId="0">
      <sharedItems count="4">
        <s v="***Riesgos de Seguridad de la Información"/>
        <s v="***Riesgos de Datos Personales"/>
        <s v="Riesgos de Datos Personales" u="1"/>
        <s v="Riesgos de Seguridad de la Información" u="1"/>
      </sharedItems>
    </cacheField>
    <cacheField name="Subcriterios" numFmtId="0">
      <sharedItems count="7">
        <s v="1. Posibilidad de pérdida de Confidencialidad"/>
        <s v="2. Posibilidad de pérdida de Integridad"/>
        <s v="3. Posibilidad de pérdida de Disponibilidad"/>
        <s v="1. Posibilidad de pérdida de confidencialidad, divulgación no autorizada o mal uso de la información de datos personales."/>
        <s v="2. Posibilidad de pérdida de integridad, alteración, o modificación de la Información de datos personales."/>
        <s v="3. Posibilidad de afectación de la disponibilidad de la plataforma tecnológica o aplicativos que gestionan datos personales."/>
        <s v="4. Posibilidad de sanciones por incumplimiento de las directrices o normativas frente al tratamiento de los datos personale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
  <r>
    <x v="0"/>
    <x v="0"/>
  </r>
  <r>
    <x v="0"/>
    <x v="1"/>
  </r>
  <r>
    <x v="0"/>
    <x v="2"/>
  </r>
  <r>
    <x v="1"/>
    <x v="3"/>
  </r>
  <r>
    <x v="1"/>
    <x v="4"/>
  </r>
  <r>
    <x v="1"/>
    <x v="5"/>
  </r>
  <r>
    <x v="1"/>
    <x v="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6" cacheId="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D228:D238" firstHeaderRow="1" firstDataRow="1" firstDataCol="1"/>
  <pivotFields count="2">
    <pivotField axis="axisRow" showAll="0">
      <items count="5">
        <item m="1" x="2"/>
        <item m="1" x="3"/>
        <item x="0"/>
        <item x="1"/>
        <item t="default"/>
      </items>
    </pivotField>
    <pivotField axis="axisRow" showAll="0">
      <items count="8">
        <item x="0"/>
        <item x="3"/>
        <item x="1"/>
        <item x="4"/>
        <item x="5"/>
        <item x="2"/>
        <item x="6"/>
        <item t="default"/>
      </items>
    </pivotField>
  </pivotFields>
  <rowFields count="2">
    <field x="0"/>
    <field x="1"/>
  </rowFields>
  <rowItems count="10">
    <i>
      <x v="2"/>
    </i>
    <i r="1">
      <x/>
    </i>
    <i r="1">
      <x v="2"/>
    </i>
    <i r="1">
      <x v="5"/>
    </i>
    <i>
      <x v="3"/>
    </i>
    <i r="1">
      <x v="1"/>
    </i>
    <i r="1">
      <x v="3"/>
    </i>
    <i r="1">
      <x v="4"/>
    </i>
    <i r="1">
      <x v="6"/>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8"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id="1" name="Tabla1" displayName="Tabla1" ref="B209:C219" totalsRowShown="0" headerRowDxfId="7" dataDxfId="6">
  <autoFilter ref="B209:C219"/>
  <tableColumns count="2">
    <tableColumn id="1" name="Criterios" dataDxfId="5"/>
    <tableColumn id="2" name="Subcriterios" dataDxfId="4"/>
  </tableColumns>
  <tableStyleInfo name="TableStyleMedium2" showFirstColumn="0" showLastColumn="0" showRowStripes="1" showColumnStripes="0"/>
</table>
</file>

<file path=xl/tables/table2.xml><?xml version="1.0" encoding="utf-8"?>
<table xmlns="http://schemas.openxmlformats.org/spreadsheetml/2006/main" id="5" name="Tabla5" displayName="Tabla5" ref="B228:C235" totalsRowShown="0" dataDxfId="3">
  <autoFilter ref="B228:C235"/>
  <tableColumns count="2">
    <tableColumn id="1" name="Criterios" dataDxfId="2"/>
    <tableColumn id="2" name="Subcriterios" dataDxfId="1"/>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table" Target="../tables/table2.xml"/><Relationship Id="rId4" Type="http://schemas.openxmlformats.org/officeDocument/2006/relationships/table" Target="../tables/table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8"/>
  <sheetViews>
    <sheetView zoomScale="110" zoomScaleNormal="110" workbookViewId="0">
      <selection activeCell="B44" sqref="B44:H44"/>
    </sheetView>
  </sheetViews>
  <sheetFormatPr baseColWidth="10" defaultColWidth="11.44140625" defaultRowHeight="14.4" x14ac:dyDescent="0.3"/>
  <cols>
    <col min="1" max="1" width="2.77734375" style="84" customWidth="1"/>
    <col min="2" max="3" width="24.6640625" style="84" customWidth="1"/>
    <col min="4" max="4" width="16" style="84" customWidth="1"/>
    <col min="5" max="5" width="24.6640625" style="84" customWidth="1"/>
    <col min="6" max="6" width="27.6640625" style="84" customWidth="1"/>
    <col min="7" max="8" width="24.6640625" style="84" customWidth="1"/>
    <col min="9" max="16384" width="11.44140625" style="84"/>
  </cols>
  <sheetData>
    <row r="1" spans="2:8" ht="15" thickBot="1" x14ac:dyDescent="0.35"/>
    <row r="2" spans="2:8" ht="18" x14ac:dyDescent="0.3">
      <c r="B2" s="167" t="s">
        <v>149</v>
      </c>
      <c r="C2" s="168"/>
      <c r="D2" s="168"/>
      <c r="E2" s="168"/>
      <c r="F2" s="168"/>
      <c r="G2" s="168"/>
      <c r="H2" s="169"/>
    </row>
    <row r="3" spans="2:8" x14ac:dyDescent="0.3">
      <c r="B3" s="85"/>
      <c r="C3" s="86"/>
      <c r="D3" s="86"/>
      <c r="E3" s="86"/>
      <c r="F3" s="86"/>
      <c r="G3" s="86"/>
      <c r="H3" s="87"/>
    </row>
    <row r="4" spans="2:8" ht="63" customHeight="1" x14ac:dyDescent="0.3">
      <c r="B4" s="170" t="s">
        <v>173</v>
      </c>
      <c r="C4" s="171"/>
      <c r="D4" s="171"/>
      <c r="E4" s="171"/>
      <c r="F4" s="171"/>
      <c r="G4" s="171"/>
      <c r="H4" s="172"/>
    </row>
    <row r="5" spans="2:8" ht="63" customHeight="1" x14ac:dyDescent="0.3">
      <c r="B5" s="173"/>
      <c r="C5" s="174"/>
      <c r="D5" s="174"/>
      <c r="E5" s="174"/>
      <c r="F5" s="174"/>
      <c r="G5" s="174"/>
      <c r="H5" s="175"/>
    </row>
    <row r="6" spans="2:8" x14ac:dyDescent="0.3">
      <c r="B6" s="176" t="s">
        <v>147</v>
      </c>
      <c r="C6" s="177"/>
      <c r="D6" s="177"/>
      <c r="E6" s="177"/>
      <c r="F6" s="177"/>
      <c r="G6" s="177"/>
      <c r="H6" s="178"/>
    </row>
    <row r="7" spans="2:8" ht="95.25" customHeight="1" x14ac:dyDescent="0.3">
      <c r="B7" s="186" t="s">
        <v>151</v>
      </c>
      <c r="C7" s="187"/>
      <c r="D7" s="187"/>
      <c r="E7" s="187"/>
      <c r="F7" s="187"/>
      <c r="G7" s="187"/>
      <c r="H7" s="188"/>
    </row>
    <row r="8" spans="2:8" x14ac:dyDescent="0.3">
      <c r="B8" s="122"/>
      <c r="C8" s="123"/>
      <c r="D8" s="123"/>
      <c r="E8" s="123"/>
      <c r="F8" s="123"/>
      <c r="G8" s="123"/>
      <c r="H8" s="124"/>
    </row>
    <row r="9" spans="2:8" ht="16.5" customHeight="1" x14ac:dyDescent="0.3">
      <c r="B9" s="179" t="s">
        <v>166</v>
      </c>
      <c r="C9" s="180"/>
      <c r="D9" s="180"/>
      <c r="E9" s="180"/>
      <c r="F9" s="180"/>
      <c r="G9" s="180"/>
      <c r="H9" s="181"/>
    </row>
    <row r="10" spans="2:8" ht="44.25" customHeight="1" x14ac:dyDescent="0.3">
      <c r="B10" s="179"/>
      <c r="C10" s="180"/>
      <c r="D10" s="180"/>
      <c r="E10" s="180"/>
      <c r="F10" s="180"/>
      <c r="G10" s="180"/>
      <c r="H10" s="181"/>
    </row>
    <row r="11" spans="2:8" ht="15" thickBot="1" x14ac:dyDescent="0.35">
      <c r="B11" s="110"/>
      <c r="C11" s="113"/>
      <c r="D11" s="118"/>
      <c r="E11" s="119"/>
      <c r="F11" s="119"/>
      <c r="G11" s="120"/>
      <c r="H11" s="121"/>
    </row>
    <row r="12" spans="2:8" ht="15" thickTop="1" x14ac:dyDescent="0.3">
      <c r="B12" s="110"/>
      <c r="C12" s="182" t="s">
        <v>148</v>
      </c>
      <c r="D12" s="183"/>
      <c r="E12" s="184" t="s">
        <v>167</v>
      </c>
      <c r="F12" s="185"/>
      <c r="G12" s="113"/>
      <c r="H12" s="114"/>
    </row>
    <row r="13" spans="2:8" ht="35.25" customHeight="1" x14ac:dyDescent="0.3">
      <c r="B13" s="110"/>
      <c r="C13" s="189" t="s">
        <v>163</v>
      </c>
      <c r="D13" s="190"/>
      <c r="E13" s="191" t="s">
        <v>220</v>
      </c>
      <c r="F13" s="192"/>
      <c r="G13" s="113"/>
      <c r="H13" s="114"/>
    </row>
    <row r="14" spans="2:8" ht="35.25" customHeight="1" x14ac:dyDescent="0.3">
      <c r="B14" s="110"/>
      <c r="C14" s="189" t="s">
        <v>219</v>
      </c>
      <c r="D14" s="190"/>
      <c r="E14" s="191" t="s">
        <v>221</v>
      </c>
      <c r="F14" s="192"/>
      <c r="G14" s="113"/>
      <c r="H14" s="114"/>
    </row>
    <row r="15" spans="2:8" ht="25.8" customHeight="1" x14ac:dyDescent="0.3">
      <c r="B15" s="110"/>
      <c r="C15" s="189" t="s">
        <v>164</v>
      </c>
      <c r="D15" s="190"/>
      <c r="E15" s="191" t="s">
        <v>222</v>
      </c>
      <c r="F15" s="192"/>
      <c r="G15" s="113"/>
      <c r="H15" s="114"/>
    </row>
    <row r="16" spans="2:8" ht="25.2" customHeight="1" x14ac:dyDescent="0.3">
      <c r="B16" s="110"/>
      <c r="C16" s="189" t="s">
        <v>165</v>
      </c>
      <c r="D16" s="190"/>
      <c r="E16" s="191" t="s">
        <v>223</v>
      </c>
      <c r="F16" s="192"/>
      <c r="G16" s="113"/>
      <c r="H16" s="114"/>
    </row>
    <row r="17" spans="2:8" ht="21" customHeight="1" x14ac:dyDescent="0.3">
      <c r="B17" s="110"/>
      <c r="C17" s="189" t="s">
        <v>150</v>
      </c>
      <c r="D17" s="190"/>
      <c r="E17" s="191" t="s">
        <v>224</v>
      </c>
      <c r="F17" s="192"/>
      <c r="G17" s="113"/>
      <c r="H17" s="114"/>
    </row>
    <row r="18" spans="2:8" ht="83.55" customHeight="1" x14ac:dyDescent="0.3">
      <c r="B18" s="110"/>
      <c r="C18" s="163" t="s">
        <v>184</v>
      </c>
      <c r="D18" s="164"/>
      <c r="E18" s="165" t="s">
        <v>225</v>
      </c>
      <c r="F18" s="166"/>
      <c r="G18" s="113"/>
      <c r="H18" s="114"/>
    </row>
    <row r="19" spans="2:8" ht="34.5" customHeight="1" x14ac:dyDescent="0.3">
      <c r="B19" s="110"/>
      <c r="C19" s="163" t="s">
        <v>2</v>
      </c>
      <c r="D19" s="164"/>
      <c r="E19" s="165" t="s">
        <v>226</v>
      </c>
      <c r="F19" s="166"/>
      <c r="G19" s="113"/>
      <c r="H19" s="114"/>
    </row>
    <row r="20" spans="2:8" ht="87" customHeight="1" x14ac:dyDescent="0.3">
      <c r="B20" s="110"/>
      <c r="C20" s="193" t="s">
        <v>181</v>
      </c>
      <c r="D20" s="194"/>
      <c r="E20" s="165" t="s">
        <v>227</v>
      </c>
      <c r="F20" s="166"/>
      <c r="G20" s="113"/>
      <c r="H20" s="114"/>
    </row>
    <row r="21" spans="2:8" ht="103.2" customHeight="1" x14ac:dyDescent="0.3">
      <c r="B21" s="110"/>
      <c r="C21" s="193" t="s">
        <v>182</v>
      </c>
      <c r="D21" s="194"/>
      <c r="E21" s="165" t="s">
        <v>228</v>
      </c>
      <c r="F21" s="166"/>
      <c r="G21" s="113"/>
      <c r="H21" s="114"/>
    </row>
    <row r="22" spans="2:8" ht="72.75" customHeight="1" x14ac:dyDescent="0.3">
      <c r="B22" s="110"/>
      <c r="C22" s="193" t="s">
        <v>192</v>
      </c>
      <c r="D22" s="194"/>
      <c r="E22" s="165" t="s">
        <v>229</v>
      </c>
      <c r="F22" s="166"/>
      <c r="G22" s="113"/>
      <c r="H22" s="114"/>
    </row>
    <row r="23" spans="2:8" ht="72.75" customHeight="1" x14ac:dyDescent="0.3">
      <c r="B23" s="110"/>
      <c r="C23" s="193" t="s">
        <v>1</v>
      </c>
      <c r="D23" s="194"/>
      <c r="E23" s="165" t="s">
        <v>230</v>
      </c>
      <c r="F23" s="166"/>
      <c r="G23" s="113"/>
      <c r="H23" s="114"/>
    </row>
    <row r="24" spans="2:8" ht="102.45" customHeight="1" x14ac:dyDescent="0.3">
      <c r="B24" s="110"/>
      <c r="C24" s="193" t="s">
        <v>48</v>
      </c>
      <c r="D24" s="194"/>
      <c r="E24" s="165" t="s">
        <v>231</v>
      </c>
      <c r="F24" s="166"/>
      <c r="G24" s="113"/>
      <c r="H24" s="114"/>
    </row>
    <row r="25" spans="2:8" ht="106.2" customHeight="1" x14ac:dyDescent="0.3">
      <c r="B25" s="110"/>
      <c r="C25" s="193" t="s">
        <v>152</v>
      </c>
      <c r="D25" s="194"/>
      <c r="E25" s="165" t="s">
        <v>232</v>
      </c>
      <c r="F25" s="166"/>
      <c r="G25" s="113"/>
      <c r="H25" s="114"/>
    </row>
    <row r="26" spans="2:8" ht="87" customHeight="1" x14ac:dyDescent="0.3">
      <c r="B26" s="110"/>
      <c r="C26" s="163" t="s">
        <v>153</v>
      </c>
      <c r="D26" s="164"/>
      <c r="E26" s="165" t="s">
        <v>233</v>
      </c>
      <c r="F26" s="166"/>
      <c r="G26" s="113"/>
      <c r="H26" s="114"/>
    </row>
    <row r="27" spans="2:8" ht="42" customHeight="1" x14ac:dyDescent="0.3">
      <c r="B27" s="110"/>
      <c r="C27" s="163" t="s">
        <v>46</v>
      </c>
      <c r="D27" s="164"/>
      <c r="E27" s="165" t="s">
        <v>154</v>
      </c>
      <c r="F27" s="166"/>
      <c r="G27" s="113"/>
      <c r="H27" s="114"/>
    </row>
    <row r="28" spans="2:8" ht="30.45" customHeight="1" x14ac:dyDescent="0.3">
      <c r="B28" s="110"/>
      <c r="C28" s="163" t="s">
        <v>10</v>
      </c>
      <c r="D28" s="164"/>
      <c r="E28" s="165" t="s">
        <v>234</v>
      </c>
      <c r="F28" s="166"/>
      <c r="G28" s="113"/>
      <c r="H28" s="114"/>
    </row>
    <row r="29" spans="2:8" ht="59.25" customHeight="1" x14ac:dyDescent="0.3">
      <c r="B29" s="110"/>
      <c r="C29" s="163" t="s">
        <v>146</v>
      </c>
      <c r="D29" s="164"/>
      <c r="E29" s="165" t="s">
        <v>155</v>
      </c>
      <c r="F29" s="166"/>
      <c r="G29" s="113"/>
      <c r="H29" s="114"/>
    </row>
    <row r="30" spans="2:8" ht="27.45" customHeight="1" x14ac:dyDescent="0.3">
      <c r="B30" s="110"/>
      <c r="C30" s="163" t="s">
        <v>11</v>
      </c>
      <c r="D30" s="164"/>
      <c r="E30" s="165" t="s">
        <v>235</v>
      </c>
      <c r="F30" s="166"/>
      <c r="G30" s="113"/>
      <c r="H30" s="114"/>
    </row>
    <row r="31" spans="2:8" ht="41.55" customHeight="1" x14ac:dyDescent="0.3">
      <c r="B31" s="110"/>
      <c r="C31" s="163" t="s">
        <v>156</v>
      </c>
      <c r="D31" s="164"/>
      <c r="E31" s="165" t="s">
        <v>236</v>
      </c>
      <c r="F31" s="166"/>
      <c r="G31" s="113"/>
      <c r="H31" s="114"/>
    </row>
    <row r="32" spans="2:8" ht="35.25" customHeight="1" x14ac:dyDescent="0.3">
      <c r="B32" s="110"/>
      <c r="C32" s="163" t="s">
        <v>157</v>
      </c>
      <c r="D32" s="164"/>
      <c r="E32" s="165" t="s">
        <v>237</v>
      </c>
      <c r="F32" s="166"/>
      <c r="G32" s="113"/>
      <c r="H32" s="114"/>
    </row>
    <row r="33" spans="2:8" ht="30" customHeight="1" x14ac:dyDescent="0.3">
      <c r="B33" s="110"/>
      <c r="C33" s="163" t="s">
        <v>158</v>
      </c>
      <c r="D33" s="164"/>
      <c r="E33" s="165" t="s">
        <v>238</v>
      </c>
      <c r="F33" s="166"/>
      <c r="G33" s="113"/>
      <c r="H33" s="114"/>
    </row>
    <row r="34" spans="2:8" ht="35.25" customHeight="1" x14ac:dyDescent="0.3">
      <c r="B34" s="110"/>
      <c r="C34" s="163" t="s">
        <v>159</v>
      </c>
      <c r="D34" s="164"/>
      <c r="E34" s="165" t="s">
        <v>239</v>
      </c>
      <c r="F34" s="166"/>
      <c r="G34" s="113"/>
      <c r="H34" s="114"/>
    </row>
    <row r="35" spans="2:8" ht="31.5" customHeight="1" x14ac:dyDescent="0.3">
      <c r="B35" s="110"/>
      <c r="C35" s="163" t="s">
        <v>160</v>
      </c>
      <c r="D35" s="164"/>
      <c r="E35" s="165" t="s">
        <v>240</v>
      </c>
      <c r="F35" s="166"/>
      <c r="G35" s="113"/>
      <c r="H35" s="114"/>
    </row>
    <row r="36" spans="2:8" ht="35.25" customHeight="1" x14ac:dyDescent="0.3">
      <c r="B36" s="110"/>
      <c r="C36" s="163" t="s">
        <v>161</v>
      </c>
      <c r="D36" s="164"/>
      <c r="E36" s="165" t="s">
        <v>241</v>
      </c>
      <c r="F36" s="166"/>
      <c r="G36" s="113"/>
      <c r="H36" s="114"/>
    </row>
    <row r="37" spans="2:8" ht="101.55" customHeight="1" x14ac:dyDescent="0.3">
      <c r="B37" s="110"/>
      <c r="C37" s="163" t="s">
        <v>242</v>
      </c>
      <c r="D37" s="164"/>
      <c r="E37" s="165" t="s">
        <v>243</v>
      </c>
      <c r="F37" s="166"/>
      <c r="G37" s="113"/>
      <c r="H37" s="114"/>
    </row>
    <row r="38" spans="2:8" ht="29.25" customHeight="1" x14ac:dyDescent="0.3">
      <c r="B38" s="110"/>
      <c r="C38" s="163" t="s">
        <v>28</v>
      </c>
      <c r="D38" s="164"/>
      <c r="E38" s="165" t="s">
        <v>244</v>
      </c>
      <c r="F38" s="166"/>
      <c r="G38" s="113"/>
      <c r="H38" s="114"/>
    </row>
    <row r="39" spans="2:8" ht="82.5" customHeight="1" x14ac:dyDescent="0.3">
      <c r="B39" s="110"/>
      <c r="C39" s="163" t="s">
        <v>162</v>
      </c>
      <c r="D39" s="164"/>
      <c r="E39" s="165" t="s">
        <v>245</v>
      </c>
      <c r="F39" s="166"/>
      <c r="G39" s="113"/>
      <c r="H39" s="114"/>
    </row>
    <row r="40" spans="2:8" ht="46.5" customHeight="1" x14ac:dyDescent="0.3">
      <c r="B40" s="110"/>
      <c r="C40" s="163" t="s">
        <v>38</v>
      </c>
      <c r="D40" s="164"/>
      <c r="E40" s="165" t="s">
        <v>246</v>
      </c>
      <c r="F40" s="166"/>
      <c r="G40" s="113"/>
      <c r="H40" s="114"/>
    </row>
    <row r="41" spans="2:8" ht="6.75" customHeight="1" thickBot="1" x14ac:dyDescent="0.35">
      <c r="B41" s="110"/>
      <c r="C41" s="198"/>
      <c r="D41" s="199"/>
      <c r="E41" s="200"/>
      <c r="F41" s="201"/>
      <c r="G41" s="113"/>
      <c r="H41" s="114"/>
    </row>
    <row r="42" spans="2:8" ht="15" thickTop="1" x14ac:dyDescent="0.3">
      <c r="B42" s="110"/>
      <c r="C42" s="111"/>
      <c r="D42" s="111"/>
      <c r="E42" s="112"/>
      <c r="F42" s="112"/>
      <c r="G42" s="113"/>
      <c r="H42" s="114"/>
    </row>
    <row r="43" spans="2:8" ht="21" customHeight="1" x14ac:dyDescent="0.3">
      <c r="B43" s="195" t="s">
        <v>168</v>
      </c>
      <c r="C43" s="196"/>
      <c r="D43" s="196"/>
      <c r="E43" s="196"/>
      <c r="F43" s="196"/>
      <c r="G43" s="196"/>
      <c r="H43" s="197"/>
    </row>
    <row r="44" spans="2:8" ht="20.25" customHeight="1" x14ac:dyDescent="0.3">
      <c r="B44" s="195" t="s">
        <v>169</v>
      </c>
      <c r="C44" s="196"/>
      <c r="D44" s="196"/>
      <c r="E44" s="196"/>
      <c r="F44" s="196"/>
      <c r="G44" s="196"/>
      <c r="H44" s="197"/>
    </row>
    <row r="45" spans="2:8" ht="20.25" customHeight="1" x14ac:dyDescent="0.3">
      <c r="B45" s="195" t="s">
        <v>170</v>
      </c>
      <c r="C45" s="196"/>
      <c r="D45" s="196"/>
      <c r="E45" s="196"/>
      <c r="F45" s="196"/>
      <c r="G45" s="196"/>
      <c r="H45" s="197"/>
    </row>
    <row r="46" spans="2:8" ht="20.25" customHeight="1" x14ac:dyDescent="0.3">
      <c r="B46" s="195" t="s">
        <v>171</v>
      </c>
      <c r="C46" s="196"/>
      <c r="D46" s="196"/>
      <c r="E46" s="196"/>
      <c r="F46" s="196"/>
      <c r="G46" s="196"/>
      <c r="H46" s="197"/>
    </row>
    <row r="47" spans="2:8" x14ac:dyDescent="0.3">
      <c r="B47" s="195" t="s">
        <v>172</v>
      </c>
      <c r="C47" s="196"/>
      <c r="D47" s="196"/>
      <c r="E47" s="196"/>
      <c r="F47" s="196"/>
      <c r="G47" s="196"/>
      <c r="H47" s="197"/>
    </row>
    <row r="48" spans="2:8" ht="15" thickBot="1" x14ac:dyDescent="0.35">
      <c r="B48" s="115"/>
      <c r="C48" s="116"/>
      <c r="D48" s="116"/>
      <c r="E48" s="116"/>
      <c r="F48" s="116"/>
      <c r="G48" s="116"/>
      <c r="H48" s="117"/>
    </row>
  </sheetData>
  <mergeCells count="70">
    <mergeCell ref="E32:F32"/>
    <mergeCell ref="C32:D32"/>
    <mergeCell ref="C17:D17"/>
    <mergeCell ref="E17:F17"/>
    <mergeCell ref="C15:D15"/>
    <mergeCell ref="E15:F15"/>
    <mergeCell ref="C16:D16"/>
    <mergeCell ref="E16:F16"/>
    <mergeCell ref="E25:F25"/>
    <mergeCell ref="C25:D25"/>
    <mergeCell ref="C29:D29"/>
    <mergeCell ref="E29:F29"/>
    <mergeCell ref="C28:D28"/>
    <mergeCell ref="E28:F28"/>
    <mergeCell ref="C24:D24"/>
    <mergeCell ref="C20:D20"/>
    <mergeCell ref="B44:H44"/>
    <mergeCell ref="C41:D41"/>
    <mergeCell ref="E41:F41"/>
    <mergeCell ref="C40:D40"/>
    <mergeCell ref="E40:F40"/>
    <mergeCell ref="C36:D36"/>
    <mergeCell ref="B43:H43"/>
    <mergeCell ref="C33:D33"/>
    <mergeCell ref="E33:F33"/>
    <mergeCell ref="E36:F36"/>
    <mergeCell ref="C37:D37"/>
    <mergeCell ref="C38:D38"/>
    <mergeCell ref="E38:F38"/>
    <mergeCell ref="C39:D39"/>
    <mergeCell ref="E39:F39"/>
    <mergeCell ref="B45:H45"/>
    <mergeCell ref="B46:H46"/>
    <mergeCell ref="B47:H47"/>
    <mergeCell ref="E26:F26"/>
    <mergeCell ref="C26:D26"/>
    <mergeCell ref="C27:D27"/>
    <mergeCell ref="E27:F27"/>
    <mergeCell ref="C30:D30"/>
    <mergeCell ref="E30:F30"/>
    <mergeCell ref="E37:F37"/>
    <mergeCell ref="C35:D35"/>
    <mergeCell ref="C34:D34"/>
    <mergeCell ref="E34:F34"/>
    <mergeCell ref="E35:F35"/>
    <mergeCell ref="C31:D31"/>
    <mergeCell ref="E31:F31"/>
    <mergeCell ref="C14:D14"/>
    <mergeCell ref="E14:F14"/>
    <mergeCell ref="C21:D21"/>
    <mergeCell ref="C23:D23"/>
    <mergeCell ref="E20:F20"/>
    <mergeCell ref="E21:F21"/>
    <mergeCell ref="E23:F23"/>
    <mergeCell ref="C19:D19"/>
    <mergeCell ref="E19:F19"/>
    <mergeCell ref="E24:F24"/>
    <mergeCell ref="B2:H2"/>
    <mergeCell ref="B4:H5"/>
    <mergeCell ref="B6:H6"/>
    <mergeCell ref="B9:H10"/>
    <mergeCell ref="C12:D12"/>
    <mergeCell ref="E12:F12"/>
    <mergeCell ref="B7:H7"/>
    <mergeCell ref="C13:D13"/>
    <mergeCell ref="E13:F13"/>
    <mergeCell ref="C18:D18"/>
    <mergeCell ref="E18:F18"/>
    <mergeCell ref="C22:D22"/>
    <mergeCell ref="E22:F2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A1:BR73"/>
  <sheetViews>
    <sheetView tabSelected="1" topLeftCell="A19" zoomScale="60" zoomScaleNormal="60" workbookViewId="0">
      <selection activeCell="A23" sqref="A23:A28"/>
    </sheetView>
  </sheetViews>
  <sheetFormatPr baseColWidth="10" defaultColWidth="11.44140625" defaultRowHeight="13.8" x14ac:dyDescent="0.25"/>
  <cols>
    <col min="1" max="1" width="4" style="2" bestFit="1" customWidth="1"/>
    <col min="2" max="2" width="27.33203125" style="2" customWidth="1"/>
    <col min="3" max="4" width="36.109375" style="2" customWidth="1"/>
    <col min="5" max="5" width="32.44140625" style="1" customWidth="1"/>
    <col min="6" max="7" width="36.109375" style="2" customWidth="1"/>
    <col min="8" max="8" width="19" style="5" customWidth="1"/>
    <col min="9" max="9" width="17.77734375" style="1" customWidth="1"/>
    <col min="10" max="10" width="16.44140625" style="1" customWidth="1"/>
    <col min="11" max="11" width="6.33203125" style="1" bestFit="1" customWidth="1"/>
    <col min="12" max="12" width="27.33203125" style="1" bestFit="1" customWidth="1"/>
    <col min="13" max="13" width="30.44140625" style="1" hidden="1" customWidth="1"/>
    <col min="14" max="14" width="17.44140625" style="1" customWidth="1"/>
    <col min="15" max="15" width="6.33203125" style="1" bestFit="1" customWidth="1"/>
    <col min="16" max="16" width="16" style="1" customWidth="1"/>
    <col min="17" max="17" width="5.77734375" style="1" customWidth="1"/>
    <col min="18" max="18" width="31" style="1" customWidth="1"/>
    <col min="19" max="19" width="15.109375" style="1" bestFit="1" customWidth="1"/>
    <col min="20" max="20" width="6.77734375" style="1" customWidth="1"/>
    <col min="21" max="21" width="5" style="1" customWidth="1"/>
    <col min="22" max="22" width="5.44140625" style="1" customWidth="1"/>
    <col min="23" max="23" width="7.109375" style="1" customWidth="1"/>
    <col min="24" max="24" width="6.6640625" style="1" customWidth="1"/>
    <col min="25" max="25" width="7.44140625" style="1" customWidth="1"/>
    <col min="26" max="26" width="38.33203125" style="1" customWidth="1"/>
    <col min="27" max="27" width="8.6640625" style="1" customWidth="1"/>
    <col min="28" max="28" width="10.44140625" style="1" customWidth="1"/>
    <col min="29" max="29" width="9.33203125" style="1" customWidth="1"/>
    <col min="30" max="30" width="9.109375" style="1" customWidth="1"/>
    <col min="31" max="31" width="8.44140625" style="1" customWidth="1"/>
    <col min="32" max="32" width="7.33203125" style="1" customWidth="1"/>
    <col min="33" max="33" width="23" style="1" customWidth="1"/>
    <col min="34" max="34" width="18.77734375" style="1" customWidth="1"/>
    <col min="35" max="35" width="16.77734375" style="1" customWidth="1"/>
    <col min="36" max="36" width="14.77734375" style="1" customWidth="1"/>
    <col min="37" max="37" width="18.44140625" style="1" customWidth="1"/>
    <col min="38" max="38" width="21" style="1" customWidth="1"/>
    <col min="39" max="16384" width="11.44140625" style="1"/>
  </cols>
  <sheetData>
    <row r="1" spans="1:70" ht="16.5" customHeight="1" x14ac:dyDescent="0.25">
      <c r="A1" s="252" t="s">
        <v>127</v>
      </c>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4"/>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row>
    <row r="2" spans="1:70" ht="24" customHeight="1" x14ac:dyDescent="0.25">
      <c r="A2" s="255"/>
      <c r="B2" s="256"/>
      <c r="C2" s="256"/>
      <c r="D2" s="256"/>
      <c r="E2" s="256"/>
      <c r="F2" s="256"/>
      <c r="G2" s="256"/>
      <c r="H2" s="256"/>
      <c r="I2" s="256"/>
      <c r="J2" s="256"/>
      <c r="K2" s="256"/>
      <c r="L2" s="256"/>
      <c r="M2" s="256"/>
      <c r="N2" s="256"/>
      <c r="O2" s="256"/>
      <c r="P2" s="256"/>
      <c r="Q2" s="256"/>
      <c r="R2" s="256"/>
      <c r="S2" s="256"/>
      <c r="T2" s="256"/>
      <c r="U2" s="256"/>
      <c r="V2" s="256"/>
      <c r="W2" s="256"/>
      <c r="X2" s="256"/>
      <c r="Y2" s="256"/>
      <c r="Z2" s="256"/>
      <c r="AA2" s="256"/>
      <c r="AB2" s="256"/>
      <c r="AC2" s="256"/>
      <c r="AD2" s="256"/>
      <c r="AE2" s="256"/>
      <c r="AF2" s="256"/>
      <c r="AG2" s="256"/>
      <c r="AH2" s="256"/>
      <c r="AI2" s="256"/>
      <c r="AJ2" s="256"/>
      <c r="AK2" s="256"/>
      <c r="AL2" s="257"/>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x14ac:dyDescent="0.25">
      <c r="A3" s="28"/>
      <c r="B3" s="29"/>
      <c r="C3" s="28"/>
      <c r="D3" s="28"/>
      <c r="E3" s="8"/>
      <c r="F3" s="28"/>
      <c r="G3" s="28"/>
      <c r="H3" s="27"/>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26.25" customHeight="1" x14ac:dyDescent="0.3">
      <c r="A4" s="227" t="s">
        <v>41</v>
      </c>
      <c r="B4" s="228"/>
      <c r="C4" s="202" t="s">
        <v>274</v>
      </c>
      <c r="D4" s="203"/>
      <c r="E4" s="203"/>
      <c r="F4" s="203"/>
      <c r="G4" s="203"/>
      <c r="H4" s="203"/>
      <c r="I4" s="203"/>
      <c r="J4" s="203"/>
      <c r="K4" s="203"/>
      <c r="L4" s="203"/>
      <c r="M4" s="203"/>
      <c r="N4" s="203"/>
      <c r="O4" s="203"/>
      <c r="P4" s="204"/>
      <c r="Q4" s="249"/>
      <c r="R4" s="249"/>
      <c r="S4" s="249"/>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26.25" customHeight="1" x14ac:dyDescent="0.3">
      <c r="A5" s="227" t="s">
        <v>174</v>
      </c>
      <c r="B5" s="228"/>
      <c r="C5" s="229" t="s">
        <v>256</v>
      </c>
      <c r="D5" s="203"/>
      <c r="E5" s="203"/>
      <c r="F5" s="203"/>
      <c r="G5" s="203"/>
      <c r="H5" s="203"/>
      <c r="I5" s="203"/>
      <c r="J5" s="203"/>
      <c r="K5" s="203"/>
      <c r="L5" s="203"/>
      <c r="M5" s="203"/>
      <c r="N5" s="203"/>
      <c r="O5" s="203"/>
      <c r="P5" s="204"/>
      <c r="Q5" s="249"/>
      <c r="R5" s="249"/>
      <c r="S5" s="249"/>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30" customHeight="1" x14ac:dyDescent="0.3">
      <c r="A6" s="227" t="s">
        <v>115</v>
      </c>
      <c r="B6" s="228"/>
      <c r="C6" s="232" t="s">
        <v>286</v>
      </c>
      <c r="D6" s="203"/>
      <c r="E6" s="203"/>
      <c r="F6" s="203"/>
      <c r="G6" s="203"/>
      <c r="H6" s="203"/>
      <c r="I6" s="203"/>
      <c r="J6" s="203"/>
      <c r="K6" s="203"/>
      <c r="L6" s="203"/>
      <c r="M6" s="203"/>
      <c r="N6" s="203"/>
      <c r="O6" s="203"/>
      <c r="P6" s="204"/>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row>
    <row r="7" spans="1:70" ht="49.5" customHeight="1" x14ac:dyDescent="0.3">
      <c r="A7" s="227" t="s">
        <v>42</v>
      </c>
      <c r="B7" s="228"/>
      <c r="C7" s="232" t="s">
        <v>287</v>
      </c>
      <c r="D7" s="203"/>
      <c r="E7" s="203"/>
      <c r="F7" s="203"/>
      <c r="G7" s="203"/>
      <c r="H7" s="203"/>
      <c r="I7" s="203"/>
      <c r="J7" s="203"/>
      <c r="K7" s="203"/>
      <c r="L7" s="203"/>
      <c r="M7" s="203"/>
      <c r="N7" s="203"/>
      <c r="O7" s="203"/>
      <c r="P7" s="204"/>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row>
    <row r="8" spans="1:70" x14ac:dyDescent="0.25">
      <c r="A8" s="258" t="s">
        <v>123</v>
      </c>
      <c r="B8" s="259"/>
      <c r="C8" s="259"/>
      <c r="D8" s="259"/>
      <c r="E8" s="259"/>
      <c r="F8" s="259"/>
      <c r="G8" s="259"/>
      <c r="H8" s="259"/>
      <c r="I8" s="260"/>
      <c r="J8" s="258" t="s">
        <v>124</v>
      </c>
      <c r="K8" s="259"/>
      <c r="L8" s="259"/>
      <c r="M8" s="259"/>
      <c r="N8" s="259"/>
      <c r="O8" s="259"/>
      <c r="P8" s="260"/>
      <c r="Q8" s="258" t="s">
        <v>125</v>
      </c>
      <c r="R8" s="259"/>
      <c r="S8" s="259"/>
      <c r="T8" s="259"/>
      <c r="U8" s="259"/>
      <c r="V8" s="259"/>
      <c r="W8" s="259"/>
      <c r="X8" s="259"/>
      <c r="Y8" s="260"/>
      <c r="Z8" s="258" t="s">
        <v>126</v>
      </c>
      <c r="AA8" s="259"/>
      <c r="AB8" s="259"/>
      <c r="AC8" s="259"/>
      <c r="AD8" s="259"/>
      <c r="AE8" s="259"/>
      <c r="AF8" s="260"/>
      <c r="AG8" s="258" t="s">
        <v>33</v>
      </c>
      <c r="AH8" s="259"/>
      <c r="AI8" s="259"/>
      <c r="AJ8" s="259"/>
      <c r="AK8" s="259"/>
      <c r="AL8" s="260"/>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row>
    <row r="9" spans="1:70" ht="16.5" customHeight="1" x14ac:dyDescent="0.25">
      <c r="A9" s="261" t="s">
        <v>0</v>
      </c>
      <c r="B9" s="235" t="s">
        <v>183</v>
      </c>
      <c r="C9" s="251" t="s">
        <v>2</v>
      </c>
      <c r="D9" s="240" t="s">
        <v>181</v>
      </c>
      <c r="E9" s="235" t="s">
        <v>182</v>
      </c>
      <c r="F9" s="250" t="s">
        <v>192</v>
      </c>
      <c r="G9" s="250" t="s">
        <v>1</v>
      </c>
      <c r="H9" s="240" t="s">
        <v>48</v>
      </c>
      <c r="I9" s="235" t="s">
        <v>119</v>
      </c>
      <c r="J9" s="236" t="s">
        <v>32</v>
      </c>
      <c r="K9" s="237" t="s">
        <v>4</v>
      </c>
      <c r="L9" s="240" t="s">
        <v>84</v>
      </c>
      <c r="M9" s="240" t="s">
        <v>89</v>
      </c>
      <c r="N9" s="239" t="s">
        <v>43</v>
      </c>
      <c r="O9" s="237" t="s">
        <v>4</v>
      </c>
      <c r="P9" s="235" t="s">
        <v>46</v>
      </c>
      <c r="Q9" s="230" t="s">
        <v>10</v>
      </c>
      <c r="R9" s="234" t="s">
        <v>146</v>
      </c>
      <c r="S9" s="240" t="s">
        <v>11</v>
      </c>
      <c r="T9" s="234" t="s">
        <v>7</v>
      </c>
      <c r="U9" s="234"/>
      <c r="V9" s="234"/>
      <c r="W9" s="234"/>
      <c r="X9" s="234"/>
      <c r="Y9" s="234"/>
      <c r="Z9" s="233" t="s">
        <v>122</v>
      </c>
      <c r="AA9" s="233" t="s">
        <v>44</v>
      </c>
      <c r="AB9" s="233" t="s">
        <v>4</v>
      </c>
      <c r="AC9" s="233" t="s">
        <v>45</v>
      </c>
      <c r="AD9" s="233" t="s">
        <v>4</v>
      </c>
      <c r="AE9" s="233" t="s">
        <v>47</v>
      </c>
      <c r="AF9" s="230" t="s">
        <v>28</v>
      </c>
      <c r="AG9" s="234" t="s">
        <v>33</v>
      </c>
      <c r="AH9" s="234" t="s">
        <v>34</v>
      </c>
      <c r="AI9" s="234" t="s">
        <v>35</v>
      </c>
      <c r="AJ9" s="234" t="s">
        <v>37</v>
      </c>
      <c r="AK9" s="234" t="s">
        <v>36</v>
      </c>
      <c r="AL9" s="234" t="s">
        <v>38</v>
      </c>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row>
    <row r="10" spans="1:70" s="4" customFormat="1" ht="94.5" customHeight="1" x14ac:dyDescent="0.3">
      <c r="A10" s="262"/>
      <c r="B10" s="234"/>
      <c r="C10" s="251"/>
      <c r="D10" s="235"/>
      <c r="E10" s="234"/>
      <c r="F10" s="251"/>
      <c r="G10" s="251"/>
      <c r="H10" s="235"/>
      <c r="I10" s="234"/>
      <c r="J10" s="235"/>
      <c r="K10" s="238"/>
      <c r="L10" s="235"/>
      <c r="M10" s="235"/>
      <c r="N10" s="238"/>
      <c r="O10" s="238"/>
      <c r="P10" s="234"/>
      <c r="Q10" s="231"/>
      <c r="R10" s="234"/>
      <c r="S10" s="235"/>
      <c r="T10" s="7" t="s">
        <v>12</v>
      </c>
      <c r="U10" s="7" t="s">
        <v>16</v>
      </c>
      <c r="V10" s="7" t="s">
        <v>27</v>
      </c>
      <c r="W10" s="7" t="s">
        <v>17</v>
      </c>
      <c r="X10" s="7" t="s">
        <v>20</v>
      </c>
      <c r="Y10" s="7" t="s">
        <v>23</v>
      </c>
      <c r="Z10" s="233"/>
      <c r="AA10" s="233"/>
      <c r="AB10" s="233"/>
      <c r="AC10" s="233"/>
      <c r="AD10" s="233"/>
      <c r="AE10" s="233"/>
      <c r="AF10" s="231"/>
      <c r="AG10" s="234"/>
      <c r="AH10" s="234"/>
      <c r="AI10" s="234"/>
      <c r="AJ10" s="234"/>
      <c r="AK10" s="234"/>
      <c r="AL10" s="234"/>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row>
    <row r="11" spans="1:70" s="3" customFormat="1" ht="118.8" customHeight="1" x14ac:dyDescent="0.3">
      <c r="A11" s="212">
        <v>1</v>
      </c>
      <c r="B11" s="215" t="s">
        <v>190</v>
      </c>
      <c r="C11" s="215" t="s">
        <v>116</v>
      </c>
      <c r="D11" s="159" t="s">
        <v>288</v>
      </c>
      <c r="E11" s="205" t="s">
        <v>289</v>
      </c>
      <c r="F11" s="205" t="s">
        <v>197</v>
      </c>
      <c r="G11" s="205" t="s">
        <v>290</v>
      </c>
      <c r="H11" s="205" t="s">
        <v>217</v>
      </c>
      <c r="I11" s="208">
        <v>1</v>
      </c>
      <c r="J11" s="209" t="str">
        <f>IF(I11&lt;=0,"",IF(I11&lt;=5,"Muy Baja",IF(I11&lt;=24,"Baja",IF(I11&lt;=150,"Media",IF(I11&lt;=300,"Alta","Muy Alta")))))</f>
        <v>Muy Baja</v>
      </c>
      <c r="K11" s="221">
        <f>IF(J11="","",IF(J11="Muy Baja",0.2,IF(J11="Baja",0.4,IF(J11="Media",0.6,IF(J11="Alta",0.8,IF(J11="Muy Alta",1,))))))</f>
        <v>0.2</v>
      </c>
      <c r="L11" s="224" t="s">
        <v>138</v>
      </c>
      <c r="M11" s="221" t="str">
        <f>IF(NOT(ISERROR(MATCH(L11,'Tabla Impacto'!$B$221:$B$223,0))),'Tabla Impacto'!$F$223&amp;"Por favor no seleccionar los criterios de impacto(Afectación Económica o presupuestal y Pérdida Reputacional)",L11)</f>
        <v xml:space="preserve">     El riesgo afecta la imagen de la entidad con algunos usuarios de relevancia frente al logro de los objetivos</v>
      </c>
      <c r="N11" s="209" t="str">
        <f>IF(OR(M11='Tabla Impacto'!$C$11,M11='Tabla Impacto'!$D$11),"Leve",IF(OR(M11='Tabla Impacto'!$C$12,M11='Tabla Impacto'!$D$12),"Menor",IF(OR(M11='Tabla Impacto'!$C$13,M11='Tabla Impacto'!$D$13),"Moderado",IF(OR(M11='Tabla Impacto'!$C$14,M11='Tabla Impacto'!$D$14),"Mayor",IF(OR(M11='Tabla Impacto'!$C$15,M11='Tabla Impacto'!$D$15),"Catastrófico","")))))</f>
        <v>Moderado</v>
      </c>
      <c r="O11" s="221">
        <f>IF(N11="","",IF(N11="Leve",0.2,IF(N11="Menor",0.4,IF(N11="Moderado",0.6,IF(N11="Mayor",0.8,IF(N11="Catastrófico",1,))))))</f>
        <v>0.6</v>
      </c>
      <c r="P11" s="218" t="str">
        <f>IF(OR(AND(J11="Muy Baja",N11="Leve"),AND(J11="Muy Baja",N11="Menor"),AND(J11="Baja",N11="Leve")),"Bajo",IF(OR(AND(J11="Muy baja",N11="Moderado"),AND(J11="Baja",N11="Menor"),AND(J11="Baja",N11="Moderado"),AND(J11="Media",N11="Leve"),AND(J11="Media",N11="Menor"),AND(J11="Media",N11="Moderado"),AND(J11="Alta",N11="Leve"),AND(J11="Alta",N11="Menor")),"Moderado",IF(OR(AND(J11="Muy Baja",N11="Mayor"),AND(J11="Baja",N11="Mayor"),AND(J11="Media",N11="Mayor"),AND(J11="Alta",N11="Moderado"),AND(J11="Alta",N11="Mayor"),AND(J11="Muy Alta",N11="Leve"),AND(J11="Muy Alta",N11="Menor"),AND(J11="Muy Alta",N11="Moderado"),AND(J11="Muy Alta",N11="Mayor")),"Alto",IF(OR(AND(J11="Muy Baja",N11="Catastrófico"),AND(J11="Baja",N11="Catastrófico"),AND(J11="Media",N11="Catastrófico"),AND(J11="Alta",N11="Catastrófico"),AND(J11="Muy Alta",N11="Catastrófico")),"Extremo",""))))</f>
        <v>Moderado</v>
      </c>
      <c r="Q11" s="125">
        <v>1</v>
      </c>
      <c r="R11" s="162" t="s">
        <v>291</v>
      </c>
      <c r="S11" s="127" t="str">
        <f>IF(OR(T11="Preventivo",T11="Detectivo"),"Probabilidad",IF(T11="Correctivo","Impacto",""))</f>
        <v>Probabilidad</v>
      </c>
      <c r="T11" s="128" t="s">
        <v>14</v>
      </c>
      <c r="U11" s="128" t="s">
        <v>9</v>
      </c>
      <c r="V11" s="129" t="str">
        <f>IF(AND(T11="Preventivo",U11="Automático"),"50%",IF(AND(T11="Preventivo",U11="Manual"),"40%",IF(AND(T11="Detectivo",U11="Automático"),"40%",IF(AND(T11="Detectivo",U11="Manual"),"30%",IF(AND(T11="Correctivo",U11="Automático"),"35%",IF(AND(T11="Correctivo",U11="Manual"),"25%",""))))))</f>
        <v>40%</v>
      </c>
      <c r="W11" s="128"/>
      <c r="X11" s="128"/>
      <c r="Y11" s="128"/>
      <c r="Z11" s="130">
        <f>IFERROR(IF(S11="Probabilidad",(K11-(+K11*V11)),IF(S11="Impacto",K11,"")),"")</f>
        <v>0.12</v>
      </c>
      <c r="AA11" s="131" t="str">
        <f>IFERROR(IF(Z11="","",IF(Z11&lt;=0.2,"Muy Baja",IF(Z11&lt;=0.4,"Baja",IF(Z11&lt;=0.6,"Media",IF(Z11&lt;=0.8,"Alta","Muy Alta"))))),"")</f>
        <v>Muy Baja</v>
      </c>
      <c r="AB11" s="132">
        <f>+Z11</f>
        <v>0.12</v>
      </c>
      <c r="AC11" s="131" t="str">
        <f>IFERROR(IF(AD11="","",IF(AD11&lt;=0.2,"Leve",IF(AD11&lt;=0.4,"Menor",IF(AD11&lt;=0.6,"Moderado",IF(AD11&lt;=0.8,"Mayor","Catastrófico"))))),"")</f>
        <v>Moderado</v>
      </c>
      <c r="AD11" s="132">
        <f>IFERROR(IF(S11="Impacto",(O11-(+O11*V11)),IF(S11="Probabilidad",O11,"")),"")</f>
        <v>0.6</v>
      </c>
      <c r="AE11" s="133" t="str">
        <f>IFERROR(IF(OR(AND(AA11="Muy Baja",AC11="Leve"),AND(AA11="Muy Baja",AC11="Menor"),AND(AA11="Baja",AC11="Leve")),"Bajo",IF(OR(AND(AA11="Muy baja",AC11="Moderado"),AND(AA11="Baja",AC11="Menor"),AND(AA11="Baja",AC11="Moderado"),AND(AA11="Media",AC11="Leve"),AND(AA11="Media",AC11="Menor"),AND(AA11="Media",AC11="Moderado"),AND(AA11="Alta",AC11="Leve"),AND(AA11="Alta",AC11="Menor")),"Moderado",IF(OR(AND(AA11="Muy Baja",AC11="Mayor"),AND(AA11="Baja",AC11="Mayor"),AND(AA11="Media",AC11="Mayor"),AND(AA11="Alta",AC11="Moderado"),AND(AA11="Alta",AC11="Mayor"),AND(AA11="Muy Alta",AC11="Leve"),AND(AA11="Muy Alta",AC11="Menor"),AND(AA11="Muy Alta",AC11="Moderado"),AND(AA11="Muy Alta",AC11="Mayor")),"Alto",IF(OR(AND(AA11="Muy Baja",AC11="Catastrófico"),AND(AA11="Baja",AC11="Catastrófico"),AND(AA11="Media",AC11="Catastrófico"),AND(AA11="Alta",AC11="Catastrófico"),AND(AA11="Muy Alta",AC11="Catastrófico")),"Extremo","")))),"")</f>
        <v>Moderado</v>
      </c>
      <c r="AF11" s="134" t="s">
        <v>121</v>
      </c>
      <c r="AG11" s="135"/>
      <c r="AH11" s="136"/>
      <c r="AI11" s="137"/>
      <c r="AJ11" s="137"/>
      <c r="AK11" s="135"/>
      <c r="AL11" s="13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M11" s="26"/>
      <c r="BN11" s="26"/>
      <c r="BO11" s="26"/>
      <c r="BP11" s="26"/>
      <c r="BQ11" s="26"/>
      <c r="BR11" s="26"/>
    </row>
    <row r="12" spans="1:70" ht="104.4" customHeight="1" x14ac:dyDescent="0.25">
      <c r="A12" s="213"/>
      <c r="B12" s="216"/>
      <c r="C12" s="216"/>
      <c r="D12" s="160"/>
      <c r="E12" s="206"/>
      <c r="F12" s="206"/>
      <c r="G12" s="206"/>
      <c r="H12" s="206"/>
      <c r="I12" s="206"/>
      <c r="J12" s="210"/>
      <c r="K12" s="222"/>
      <c r="L12" s="225"/>
      <c r="M12" s="222">
        <f>IF(NOT(ISERROR(MATCH(L12,_xlfn.ANCHORARRAY(G23),0))),K25&amp;"Por favor no seleccionar los criterios de impacto",L12)</f>
        <v>0</v>
      </c>
      <c r="N12" s="210"/>
      <c r="O12" s="222"/>
      <c r="P12" s="219"/>
      <c r="Q12" s="125">
        <v>2</v>
      </c>
      <c r="R12" s="162" t="s">
        <v>292</v>
      </c>
      <c r="S12" s="127" t="str">
        <f>IF(OR(T12="Preventivo",T12="Detectivo"),"Probabilidad",IF(T12="Correctivo","Impacto",""))</f>
        <v>Impacto</v>
      </c>
      <c r="T12" s="128" t="s">
        <v>15</v>
      </c>
      <c r="U12" s="128" t="s">
        <v>8</v>
      </c>
      <c r="V12" s="129" t="str">
        <f t="shared" ref="V12:V16" si="0">IF(AND(T12="Preventivo",U12="Automático"),"50%",IF(AND(T12="Preventivo",U12="Manual"),"40%",IF(AND(T12="Detectivo",U12="Automático"),"40%",IF(AND(T12="Detectivo",U12="Manual"),"30%",IF(AND(T12="Correctivo",U12="Automático"),"35%",IF(AND(T12="Correctivo",U12="Manual"),"25%",""))))))</f>
        <v>25%</v>
      </c>
      <c r="W12" s="128" t="s">
        <v>19</v>
      </c>
      <c r="X12" s="128" t="s">
        <v>21</v>
      </c>
      <c r="Y12" s="128" t="s">
        <v>111</v>
      </c>
      <c r="Z12" s="130">
        <f>IFERROR(IF(AND(S11="Probabilidad",S12="Probabilidad"),(AB11-(+AB11*V12)),IF(S12="Probabilidad",(K11-(+K11*V12)),IF(S12="Impacto",AB11,""))),"")</f>
        <v>0.12</v>
      </c>
      <c r="AA12" s="131" t="str">
        <f t="shared" ref="AA12:AA70" si="1">IFERROR(IF(Z12="","",IF(Z12&lt;=0.2,"Muy Baja",IF(Z12&lt;=0.4,"Baja",IF(Z12&lt;=0.6,"Media",IF(Z12&lt;=0.8,"Alta","Muy Alta"))))),"")</f>
        <v>Muy Baja</v>
      </c>
      <c r="AB12" s="132">
        <f t="shared" ref="AB12:AB16" si="2">+Z12</f>
        <v>0.12</v>
      </c>
      <c r="AC12" s="131" t="str">
        <f t="shared" ref="AC12:AC70" si="3">IFERROR(IF(AD12="","",IF(AD12&lt;=0.2,"Leve",IF(AD12&lt;=0.4,"Menor",IF(AD12&lt;=0.6,"Moderado",IF(AD12&lt;=0.8,"Mayor","Catastrófico"))))),"")</f>
        <v>Moderado</v>
      </c>
      <c r="AD12" s="140">
        <f>IFERROR(IF(AND(S11="Impacto",S12="Impacto"),(AD11-(+AD11*V12)),IF(S12="Impacto",(O11-(+O11*V12)),IF(S12="Probabilidad",AD11,""))),"")</f>
        <v>0.44999999999999996</v>
      </c>
      <c r="AE12" s="133" t="str">
        <f t="shared" ref="AE12:AE16" si="4">IFERROR(IF(OR(AND(AA12="Muy Baja",AC12="Leve"),AND(AA12="Muy Baja",AC12="Menor"),AND(AA12="Baja",AC12="Leve")),"Bajo",IF(OR(AND(AA12="Muy baja",AC12="Moderado"),AND(AA12="Baja",AC12="Menor"),AND(AA12="Baja",AC12="Moderado"),AND(AA12="Media",AC12="Leve"),AND(AA12="Media",AC12="Menor"),AND(AA12="Media",AC12="Moderado"),AND(AA12="Alta",AC12="Leve"),AND(AA12="Alta",AC12="Menor")),"Moderado",IF(OR(AND(AA12="Muy Baja",AC12="Mayor"),AND(AA12="Baja",AC12="Mayor"),AND(AA12="Media",AC12="Mayor"),AND(AA12="Alta",AC12="Moderado"),AND(AA12="Alta",AC12="Mayor"),AND(AA12="Muy Alta",AC12="Leve"),AND(AA12="Muy Alta",AC12="Menor"),AND(AA12="Muy Alta",AC12="Moderado"),AND(AA12="Muy Alta",AC12="Mayor")),"Alto",IF(OR(AND(AA12="Muy Baja",AC12="Catastrófico"),AND(AA12="Baja",AC12="Catastrófico"),AND(AA12="Media",AC12="Catastrófico"),AND(AA12="Alta",AC12="Catastrófico"),AND(AA12="Muy Alta",AC12="Catastrófico")),"Extremo","")))),"")</f>
        <v>Moderado</v>
      </c>
      <c r="AF12" s="134"/>
      <c r="AG12" s="135"/>
      <c r="AH12" s="136"/>
      <c r="AI12" s="137"/>
      <c r="AJ12" s="137"/>
      <c r="AK12" s="135"/>
      <c r="AL12" s="136"/>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row>
    <row r="13" spans="1:70" ht="19.2" customHeight="1" x14ac:dyDescent="0.25">
      <c r="A13" s="213"/>
      <c r="B13" s="216"/>
      <c r="C13" s="216"/>
      <c r="D13" s="160"/>
      <c r="E13" s="206"/>
      <c r="F13" s="206"/>
      <c r="G13" s="206"/>
      <c r="H13" s="206"/>
      <c r="I13" s="206"/>
      <c r="J13" s="210"/>
      <c r="K13" s="222"/>
      <c r="L13" s="225"/>
      <c r="M13" s="222">
        <f>IF(NOT(ISERROR(MATCH(L13,_xlfn.ANCHORARRAY(G24),0))),K26&amp;"Por favor no seleccionar los criterios de impacto",L13)</f>
        <v>0</v>
      </c>
      <c r="N13" s="210"/>
      <c r="O13" s="222"/>
      <c r="P13" s="219"/>
      <c r="Q13" s="125">
        <v>3</v>
      </c>
      <c r="R13" s="138"/>
      <c r="S13" s="127" t="str">
        <f>IF(OR(T13="Preventivo",T13="Detectivo"),"Probabilidad",IF(T13="Correctivo","Impacto",""))</f>
        <v/>
      </c>
      <c r="T13" s="128"/>
      <c r="U13" s="128"/>
      <c r="V13" s="129" t="str">
        <f t="shared" si="0"/>
        <v/>
      </c>
      <c r="W13" s="128"/>
      <c r="X13" s="128"/>
      <c r="Y13" s="128"/>
      <c r="Z13" s="130" t="str">
        <f>IFERROR(IF(AND(S12="Probabilidad",S13="Probabilidad"),(AB12-(+AB12*V13)),IF(AND(S12="Impacto",S13="Probabilidad"),(AB11-(+AB11*V13)),IF(S13="Impacto",AB12,""))),"")</f>
        <v/>
      </c>
      <c r="AA13" s="131" t="str">
        <f t="shared" si="1"/>
        <v/>
      </c>
      <c r="AB13" s="132" t="str">
        <f t="shared" si="2"/>
        <v/>
      </c>
      <c r="AC13" s="131" t="str">
        <f t="shared" si="3"/>
        <v/>
      </c>
      <c r="AD13" s="140" t="str">
        <f>IFERROR(IF(AND(S12="Impacto",S13="Impacto"),(AD12-(+AD12*V13)),IF(AND(S12="Probabilidad",S13="Impacto"),(AD11-(+AD11*V13)),IF(S13="Probabilidad",AD12,""))),"")</f>
        <v/>
      </c>
      <c r="AE13" s="133" t="str">
        <f t="shared" si="4"/>
        <v/>
      </c>
      <c r="AF13" s="134"/>
      <c r="AG13" s="135"/>
      <c r="AH13" s="136"/>
      <c r="AI13" s="137"/>
      <c r="AJ13" s="137"/>
      <c r="AK13" s="135"/>
      <c r="AL13" s="136"/>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row>
    <row r="14" spans="1:70" ht="24" customHeight="1" x14ac:dyDescent="0.25">
      <c r="A14" s="213"/>
      <c r="B14" s="216"/>
      <c r="C14" s="216"/>
      <c r="D14" s="160"/>
      <c r="E14" s="206"/>
      <c r="F14" s="206"/>
      <c r="G14" s="206"/>
      <c r="H14" s="206"/>
      <c r="I14" s="206"/>
      <c r="J14" s="210"/>
      <c r="K14" s="222"/>
      <c r="L14" s="225"/>
      <c r="M14" s="222">
        <f>IF(NOT(ISERROR(MATCH(L14,_xlfn.ANCHORARRAY(G25),0))),K27&amp;"Por favor no seleccionar los criterios de impacto",L14)</f>
        <v>0</v>
      </c>
      <c r="N14" s="210"/>
      <c r="O14" s="222"/>
      <c r="P14" s="219"/>
      <c r="Q14" s="125">
        <v>4</v>
      </c>
      <c r="R14" s="126"/>
      <c r="S14" s="127" t="str">
        <f t="shared" ref="S14:S16" si="5">IF(OR(T14="Preventivo",T14="Detectivo"),"Probabilidad",IF(T14="Correctivo","Impacto",""))</f>
        <v/>
      </c>
      <c r="T14" s="128"/>
      <c r="U14" s="128"/>
      <c r="V14" s="129" t="str">
        <f t="shared" si="0"/>
        <v/>
      </c>
      <c r="W14" s="128"/>
      <c r="X14" s="128"/>
      <c r="Y14" s="128"/>
      <c r="Z14" s="130" t="str">
        <f t="shared" ref="Z14:Z16" si="6">IFERROR(IF(AND(S13="Probabilidad",S14="Probabilidad"),(AB13-(+AB13*V14)),IF(AND(S13="Impacto",S14="Probabilidad"),(AB12-(+AB12*V14)),IF(S14="Impacto",AB13,""))),"")</f>
        <v/>
      </c>
      <c r="AA14" s="131" t="str">
        <f t="shared" si="1"/>
        <v/>
      </c>
      <c r="AB14" s="132" t="str">
        <f t="shared" si="2"/>
        <v/>
      </c>
      <c r="AC14" s="131" t="str">
        <f t="shared" si="3"/>
        <v/>
      </c>
      <c r="AD14" s="140" t="str">
        <f t="shared" ref="AD14:AD16" si="7">IFERROR(IF(AND(S13="Impacto",S14="Impacto"),(AD13-(+AD13*V14)),IF(AND(S13="Probabilidad",S14="Impacto"),(AD12-(+AD12*V14)),IF(S14="Probabilidad",AD13,""))),"")</f>
        <v/>
      </c>
      <c r="AE14" s="133" t="str">
        <f>IFERROR(IF(OR(AND(AA14="Muy Baja",AC14="Leve"),AND(AA14="Muy Baja",AC14="Menor"),AND(AA14="Baja",AC14="Leve")),"Bajo",IF(OR(AND(AA14="Muy baja",AC14="Moderado"),AND(AA14="Baja",AC14="Menor"),AND(AA14="Baja",AC14="Moderado"),AND(AA14="Media",AC14="Leve"),AND(AA14="Media",AC14="Menor"),AND(AA14="Media",AC14="Moderado"),AND(AA14="Alta",AC14="Leve"),AND(AA14="Alta",AC14="Menor")),"Moderado",IF(OR(AND(AA14="Muy Baja",AC14="Mayor"),AND(AA14="Baja",AC14="Mayor"),AND(AA14="Media",AC14="Mayor"),AND(AA14="Alta",AC14="Moderado"),AND(AA14="Alta",AC14="Mayor"),AND(AA14="Muy Alta",AC14="Leve"),AND(AA14="Muy Alta",AC14="Menor"),AND(AA14="Muy Alta",AC14="Moderado"),AND(AA14="Muy Alta",AC14="Mayor")),"Alto",IF(OR(AND(AA14="Muy Baja",AC14="Catastrófico"),AND(AA14="Baja",AC14="Catastrófico"),AND(AA14="Media",AC14="Catastrófico"),AND(AA14="Alta",AC14="Catastrófico"),AND(AA14="Muy Alta",AC14="Catastrófico")),"Extremo","")))),"")</f>
        <v/>
      </c>
      <c r="AF14" s="134"/>
      <c r="AG14" s="135"/>
      <c r="AH14" s="136"/>
      <c r="AI14" s="137"/>
      <c r="AJ14" s="137"/>
      <c r="AK14" s="135"/>
      <c r="AL14" s="136"/>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row>
    <row r="15" spans="1:70" ht="22.2" customHeight="1" x14ac:dyDescent="0.25">
      <c r="A15" s="213"/>
      <c r="B15" s="216"/>
      <c r="C15" s="216"/>
      <c r="D15" s="160"/>
      <c r="E15" s="206"/>
      <c r="F15" s="206"/>
      <c r="G15" s="206"/>
      <c r="H15" s="206"/>
      <c r="I15" s="206"/>
      <c r="J15" s="210"/>
      <c r="K15" s="222"/>
      <c r="L15" s="225"/>
      <c r="M15" s="222">
        <f>IF(NOT(ISERROR(MATCH(L15,_xlfn.ANCHORARRAY(G26),0))),K28&amp;"Por favor no seleccionar los criterios de impacto",L15)</f>
        <v>0</v>
      </c>
      <c r="N15" s="210"/>
      <c r="O15" s="222"/>
      <c r="P15" s="219"/>
      <c r="Q15" s="125">
        <v>5</v>
      </c>
      <c r="R15" s="126"/>
      <c r="S15" s="127" t="str">
        <f t="shared" si="5"/>
        <v/>
      </c>
      <c r="T15" s="128"/>
      <c r="U15" s="128"/>
      <c r="V15" s="129" t="str">
        <f t="shared" si="0"/>
        <v/>
      </c>
      <c r="W15" s="128"/>
      <c r="X15" s="128"/>
      <c r="Y15" s="128"/>
      <c r="Z15" s="130" t="str">
        <f t="shared" si="6"/>
        <v/>
      </c>
      <c r="AA15" s="131" t="str">
        <f t="shared" si="1"/>
        <v/>
      </c>
      <c r="AB15" s="132" t="str">
        <f t="shared" si="2"/>
        <v/>
      </c>
      <c r="AC15" s="131" t="str">
        <f t="shared" si="3"/>
        <v/>
      </c>
      <c r="AD15" s="140" t="str">
        <f t="shared" si="7"/>
        <v/>
      </c>
      <c r="AE15" s="133" t="str">
        <f t="shared" si="4"/>
        <v/>
      </c>
      <c r="AF15" s="134"/>
      <c r="AG15" s="135"/>
      <c r="AH15" s="136"/>
      <c r="AI15" s="137"/>
      <c r="AJ15" s="137"/>
      <c r="AK15" s="135"/>
      <c r="AL15" s="136"/>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row>
    <row r="16" spans="1:70" ht="21" customHeight="1" x14ac:dyDescent="0.25">
      <c r="A16" s="214"/>
      <c r="B16" s="217"/>
      <c r="C16" s="217"/>
      <c r="D16" s="161"/>
      <c r="E16" s="207"/>
      <c r="F16" s="207"/>
      <c r="G16" s="207"/>
      <c r="H16" s="207"/>
      <c r="I16" s="207"/>
      <c r="J16" s="211"/>
      <c r="K16" s="223"/>
      <c r="L16" s="226"/>
      <c r="M16" s="223">
        <f>IF(NOT(ISERROR(MATCH(L16,_xlfn.ANCHORARRAY(G27),0))),K29&amp;"Por favor no seleccionar los criterios de impacto",L16)</f>
        <v>0</v>
      </c>
      <c r="N16" s="211"/>
      <c r="O16" s="223"/>
      <c r="P16" s="220"/>
      <c r="Q16" s="125">
        <v>6</v>
      </c>
      <c r="R16" s="126"/>
      <c r="S16" s="127" t="str">
        <f t="shared" si="5"/>
        <v/>
      </c>
      <c r="T16" s="128"/>
      <c r="U16" s="128"/>
      <c r="V16" s="129" t="str">
        <f t="shared" si="0"/>
        <v/>
      </c>
      <c r="W16" s="128"/>
      <c r="X16" s="128"/>
      <c r="Y16" s="128"/>
      <c r="Z16" s="130" t="str">
        <f t="shared" si="6"/>
        <v/>
      </c>
      <c r="AA16" s="131" t="str">
        <f t="shared" si="1"/>
        <v/>
      </c>
      <c r="AB16" s="132" t="str">
        <f t="shared" si="2"/>
        <v/>
      </c>
      <c r="AC16" s="131" t="str">
        <f t="shared" si="3"/>
        <v/>
      </c>
      <c r="AD16" s="140" t="str">
        <f t="shared" si="7"/>
        <v/>
      </c>
      <c r="AE16" s="133" t="str">
        <f t="shared" si="4"/>
        <v/>
      </c>
      <c r="AF16" s="134"/>
      <c r="AG16" s="135"/>
      <c r="AH16" s="136"/>
      <c r="AI16" s="137"/>
      <c r="AJ16" s="137"/>
      <c r="AK16" s="135"/>
      <c r="AL16" s="136"/>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row>
    <row r="17" spans="1:70" ht="151.5" customHeight="1" x14ac:dyDescent="0.25">
      <c r="A17" s="212">
        <v>2</v>
      </c>
      <c r="B17" s="215" t="s">
        <v>190</v>
      </c>
      <c r="C17" s="215" t="s">
        <v>116</v>
      </c>
      <c r="D17" s="159" t="s">
        <v>293</v>
      </c>
      <c r="E17" s="205" t="s">
        <v>294</v>
      </c>
      <c r="F17" s="205" t="s">
        <v>196</v>
      </c>
      <c r="G17" s="205" t="s">
        <v>295</v>
      </c>
      <c r="H17" s="215" t="s">
        <v>217</v>
      </c>
      <c r="I17" s="244">
        <v>1</v>
      </c>
      <c r="J17" s="209" t="str">
        <f>IF(I17&lt;=0,"",IF(I17&lt;=2,"Muy Baja",IF(I17&lt;=24,"Baja",IF(I17&lt;=500,"Media",IF(I17&lt;=5000,"Alta","Muy Alta")))))</f>
        <v>Muy Baja</v>
      </c>
      <c r="K17" s="221">
        <f>IF(J17="","",IF(J17="Muy Baja",0.2,IF(J17="Baja",0.4,IF(J17="Media",0.6,IF(J17="Alta",0.8,IF(J17="Muy Alta",1,))))))</f>
        <v>0.2</v>
      </c>
      <c r="L17" s="224" t="s">
        <v>138</v>
      </c>
      <c r="M17" s="221" t="str">
        <f>IF(NOT(ISERROR(MATCH(L17,'Tabla Impacto'!$B$221:$B$223,0))),'Tabla Impacto'!$F$223&amp;"Por favor no seleccionar los criterios de impacto(Afectación Económica o presupuestal y Pérdida Reputacional)",L17)</f>
        <v xml:space="preserve">     El riesgo afecta la imagen de la entidad con algunos usuarios de relevancia frente al logro de los objetivos</v>
      </c>
      <c r="N17" s="209" t="str">
        <f>IF(OR(M17='Tabla Impacto'!$C$11,M17='Tabla Impacto'!$D$11),"Leve",IF(OR(M17='Tabla Impacto'!$C$12,M17='Tabla Impacto'!$D$12),"Menor",IF(OR(M17='Tabla Impacto'!$C$13,M17='Tabla Impacto'!$D$13),"Moderado",IF(OR(M17='Tabla Impacto'!$C$14,M17='Tabla Impacto'!$D$14),"Mayor",IF(OR(M17='Tabla Impacto'!$C$15,M17='Tabla Impacto'!$D$15),"Catastrófico","")))))</f>
        <v>Moderado</v>
      </c>
      <c r="O17" s="221">
        <f>IF(N17="","",IF(N17="Leve",0.2,IF(N17="Menor",0.4,IF(N17="Moderado",0.6,IF(N17="Mayor",0.8,IF(N17="Catastrófico",1,))))))</f>
        <v>0.6</v>
      </c>
      <c r="P17" s="218" t="str">
        <f>IF(OR(AND(J17="Muy Baja",N17="Leve"),AND(J17="Muy Baja",N17="Menor"),AND(J17="Baja",N17="Leve")),"Bajo",IF(OR(AND(J17="Muy baja",N17="Moderado"),AND(J17="Baja",N17="Menor"),AND(J17="Baja",N17="Moderado"),AND(J17="Media",N17="Leve"),AND(J17="Media",N17="Menor"),AND(J17="Media",N17="Moderado"),AND(J17="Alta",N17="Leve"),AND(J17="Alta",N17="Menor")),"Moderado",IF(OR(AND(J17="Muy Baja",N17="Mayor"),AND(J17="Baja",N17="Mayor"),AND(J17="Media",N17="Mayor"),AND(J17="Alta",N17="Moderado"),AND(J17="Alta",N17="Mayor"),AND(J17="Muy Alta",N17="Leve"),AND(J17="Muy Alta",N17="Menor"),AND(J17="Muy Alta",N17="Moderado"),AND(J17="Muy Alta",N17="Mayor")),"Alto",IF(OR(AND(J17="Muy Baja",N17="Catastrófico"),AND(J17="Baja",N17="Catastrófico"),AND(J17="Media",N17="Catastrófico"),AND(J17="Alta",N17="Catastrófico"),AND(J17="Muy Alta",N17="Catastrófico")),"Extremo",""))))</f>
        <v>Moderado</v>
      </c>
      <c r="Q17" s="125">
        <v>1</v>
      </c>
      <c r="R17" s="162" t="s">
        <v>296</v>
      </c>
      <c r="S17" s="127" t="str">
        <f>IF(OR(T17="Preventivo",T17="Detectivo"),"Probabilidad",IF(T17="Correctivo","Impacto",""))</f>
        <v>Probabilidad</v>
      </c>
      <c r="T17" s="128" t="s">
        <v>13</v>
      </c>
      <c r="U17" s="128" t="s">
        <v>8</v>
      </c>
      <c r="V17" s="129" t="str">
        <f>IF(AND(T17="Preventivo",U17="Automático"),"50%",IF(AND(T17="Preventivo",U17="Manual"),"40%",IF(AND(T17="Detectivo",U17="Automático"),"40%",IF(AND(T17="Detectivo",U17="Manual"),"30%",IF(AND(T17="Correctivo",U17="Automático"),"35%",IF(AND(T17="Correctivo",U17="Manual"),"25%",""))))))</f>
        <v>40%</v>
      </c>
      <c r="W17" s="128" t="s">
        <v>19</v>
      </c>
      <c r="X17" s="128" t="s">
        <v>21</v>
      </c>
      <c r="Y17" s="128" t="s">
        <v>112</v>
      </c>
      <c r="Z17" s="130">
        <f>IFERROR(IF(S17="Probabilidad",(K17-(+K17*V17)),IF(S17="Impacto",K17,"")),"")</f>
        <v>0.12</v>
      </c>
      <c r="AA17" s="131" t="str">
        <f>IFERROR(IF(Z17="","",IF(Z17&lt;=0.2,"Muy Baja",IF(Z17&lt;=0.4,"Baja",IF(Z17&lt;=0.6,"Media",IF(Z17&lt;=0.8,"Alta","Muy Alta"))))),"")</f>
        <v>Muy Baja</v>
      </c>
      <c r="AB17" s="132">
        <f>+Z17</f>
        <v>0.12</v>
      </c>
      <c r="AC17" s="131" t="str">
        <f>IFERROR(IF(AD17="","",IF(AD17&lt;=0.2,"Leve",IF(AD17&lt;=0.4,"Menor",IF(AD17&lt;=0.6,"Moderado",IF(AD17&lt;=0.8,"Mayor","Catastrófico"))))),"")</f>
        <v>Moderado</v>
      </c>
      <c r="AD17" s="140">
        <f>IFERROR(IF(S17="Impacto",(O17-(+O17*V17)),IF(S17="Probabilidad",O17,"")),"")</f>
        <v>0.6</v>
      </c>
      <c r="AE17" s="133" t="str">
        <f>IFERROR(IF(OR(AND(AA17="Muy Baja",AC17="Leve"),AND(AA17="Muy Baja",AC17="Menor"),AND(AA17="Baja",AC17="Leve")),"Bajo",IF(OR(AND(AA17="Muy baja",AC17="Moderado"),AND(AA17="Baja",AC17="Menor"),AND(AA17="Baja",AC17="Moderado"),AND(AA17="Media",AC17="Leve"),AND(AA17="Media",AC17="Menor"),AND(AA17="Media",AC17="Moderado"),AND(AA17="Alta",AC17="Leve"),AND(AA17="Alta",AC17="Menor")),"Moderado",IF(OR(AND(AA17="Muy Baja",AC17="Mayor"),AND(AA17="Baja",AC17="Mayor"),AND(AA17="Media",AC17="Mayor"),AND(AA17="Alta",AC17="Moderado"),AND(AA17="Alta",AC17="Mayor"),AND(AA17="Muy Alta",AC17="Leve"),AND(AA17="Muy Alta",AC17="Menor"),AND(AA17="Muy Alta",AC17="Moderado"),AND(AA17="Muy Alta",AC17="Mayor")),"Alto",IF(OR(AND(AA17="Muy Baja",AC17="Catastrófico"),AND(AA17="Baja",AC17="Catastrófico"),AND(AA17="Media",AC17="Catastrófico"),AND(AA17="Alta",AC17="Catastrófico"),AND(AA17="Muy Alta",AC17="Catastrófico")),"Extremo","")))),"")</f>
        <v>Moderado</v>
      </c>
      <c r="AF17" s="134"/>
      <c r="AG17" s="135"/>
      <c r="AH17" s="136"/>
      <c r="AI17" s="137"/>
      <c r="AJ17" s="137"/>
      <c r="AK17" s="135"/>
      <c r="AL17" s="136"/>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row>
    <row r="18" spans="1:70" ht="117" customHeight="1" x14ac:dyDescent="0.25">
      <c r="A18" s="213"/>
      <c r="B18" s="216"/>
      <c r="C18" s="216"/>
      <c r="D18" s="142"/>
      <c r="E18" s="206"/>
      <c r="F18" s="206"/>
      <c r="G18" s="206"/>
      <c r="H18" s="216"/>
      <c r="I18" s="245"/>
      <c r="J18" s="210"/>
      <c r="K18" s="222"/>
      <c r="L18" s="225"/>
      <c r="M18" s="222">
        <f>IF(NOT(ISERROR(MATCH(L18,_xlfn.ANCHORARRAY(G29),0))),K31&amp;"Por favor no seleccionar los criterios de impacto",L18)</f>
        <v>0</v>
      </c>
      <c r="N18" s="210"/>
      <c r="O18" s="222"/>
      <c r="P18" s="219"/>
      <c r="Q18" s="125">
        <v>2</v>
      </c>
      <c r="R18" s="162" t="s">
        <v>297</v>
      </c>
      <c r="S18" s="127" t="str">
        <f>IF(OR(T18="Preventivo",T18="Detectivo"),"Probabilidad",IF(T18="Correctivo","Impacto",""))</f>
        <v>Probabilidad</v>
      </c>
      <c r="T18" s="128" t="s">
        <v>13</v>
      </c>
      <c r="U18" s="128" t="s">
        <v>8</v>
      </c>
      <c r="V18" s="129" t="str">
        <f t="shared" ref="V18:V22" si="8">IF(AND(T18="Preventivo",U18="Automático"),"50%",IF(AND(T18="Preventivo",U18="Manual"),"40%",IF(AND(T18="Detectivo",U18="Automático"),"40%",IF(AND(T18="Detectivo",U18="Manual"),"30%",IF(AND(T18="Correctivo",U18="Automático"),"35%",IF(AND(T18="Correctivo",U18="Manual"),"25%",""))))))</f>
        <v>40%</v>
      </c>
      <c r="W18" s="128" t="s">
        <v>19</v>
      </c>
      <c r="X18" s="128" t="s">
        <v>21</v>
      </c>
      <c r="Y18" s="128" t="s">
        <v>112</v>
      </c>
      <c r="Z18" s="130">
        <f>IFERROR(IF(AND(S17="Probabilidad",S18="Probabilidad"),(AB17-(+AB17*V18)),IF(S18="Probabilidad",(K17-(+K17*V18)),IF(S18="Impacto",AB17,""))),"")</f>
        <v>7.1999999999999995E-2</v>
      </c>
      <c r="AA18" s="131" t="str">
        <f t="shared" si="1"/>
        <v>Muy Baja</v>
      </c>
      <c r="AB18" s="132">
        <f t="shared" ref="AB18:AB22" si="9">+Z18</f>
        <v>7.1999999999999995E-2</v>
      </c>
      <c r="AC18" s="131" t="str">
        <f t="shared" si="3"/>
        <v>Moderado</v>
      </c>
      <c r="AD18" s="140">
        <f>IFERROR(IF(AND(S17="Impacto",S18="Impacto"),(AD17-(+AD17*V18)),IF(S18="Impacto",(O17-(+O17*V18)),IF(S18="Probabilidad",AD17,""))),"")</f>
        <v>0.6</v>
      </c>
      <c r="AE18" s="133" t="str">
        <f t="shared" ref="AE18:AE19" si="10">IFERROR(IF(OR(AND(AA18="Muy Baja",AC18="Leve"),AND(AA18="Muy Baja",AC18="Menor"),AND(AA18="Baja",AC18="Leve")),"Bajo",IF(OR(AND(AA18="Muy baja",AC18="Moderado"),AND(AA18="Baja",AC18="Menor"),AND(AA18="Baja",AC18="Moderado"),AND(AA18="Media",AC18="Leve"),AND(AA18="Media",AC18="Menor"),AND(AA18="Media",AC18="Moderado"),AND(AA18="Alta",AC18="Leve"),AND(AA18="Alta",AC18="Menor")),"Moderado",IF(OR(AND(AA18="Muy Baja",AC18="Mayor"),AND(AA18="Baja",AC18="Mayor"),AND(AA18="Media",AC18="Mayor"),AND(AA18="Alta",AC18="Moderado"),AND(AA18="Alta",AC18="Mayor"),AND(AA18="Muy Alta",AC18="Leve"),AND(AA18="Muy Alta",AC18="Menor"),AND(AA18="Muy Alta",AC18="Moderado"),AND(AA18="Muy Alta",AC18="Mayor")),"Alto",IF(OR(AND(AA18="Muy Baja",AC18="Catastrófico"),AND(AA18="Baja",AC18="Catastrófico"),AND(AA18="Media",AC18="Catastrófico"),AND(AA18="Alta",AC18="Catastrófico"),AND(AA18="Muy Alta",AC18="Catastrófico")),"Extremo","")))),"")</f>
        <v>Moderado</v>
      </c>
      <c r="AF18" s="134"/>
      <c r="AG18" s="135"/>
      <c r="AH18" s="136"/>
      <c r="AI18" s="137"/>
      <c r="AJ18" s="137"/>
      <c r="AK18" s="135"/>
      <c r="AL18" s="136"/>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row>
    <row r="19" spans="1:70" ht="20.399999999999999" customHeight="1" x14ac:dyDescent="0.25">
      <c r="A19" s="213"/>
      <c r="B19" s="216"/>
      <c r="C19" s="216"/>
      <c r="D19" s="142"/>
      <c r="E19" s="206"/>
      <c r="F19" s="206"/>
      <c r="G19" s="206"/>
      <c r="H19" s="216"/>
      <c r="I19" s="245"/>
      <c r="J19" s="210"/>
      <c r="K19" s="222"/>
      <c r="L19" s="225"/>
      <c r="M19" s="222">
        <f>IF(NOT(ISERROR(MATCH(L19,_xlfn.ANCHORARRAY(G30),0))),K32&amp;"Por favor no seleccionar los criterios de impacto",L19)</f>
        <v>0</v>
      </c>
      <c r="N19" s="210"/>
      <c r="O19" s="222"/>
      <c r="P19" s="219"/>
      <c r="Q19" s="125">
        <v>3</v>
      </c>
      <c r="R19" s="138"/>
      <c r="S19" s="127" t="str">
        <f>IF(OR(T19="Preventivo",T19="Detectivo"),"Probabilidad",IF(T19="Correctivo","Impacto",""))</f>
        <v/>
      </c>
      <c r="T19" s="128"/>
      <c r="U19" s="128"/>
      <c r="V19" s="129" t="str">
        <f t="shared" si="8"/>
        <v/>
      </c>
      <c r="W19" s="128"/>
      <c r="X19" s="128"/>
      <c r="Y19" s="128"/>
      <c r="Z19" s="130" t="str">
        <f>IFERROR(IF(AND(S18="Probabilidad",S19="Probabilidad"),(AB18-(+AB18*V19)),IF(AND(S18="Impacto",S19="Probabilidad"),(AB17-(+AB17*V19)),IF(S19="Impacto",AB18,""))),"")</f>
        <v/>
      </c>
      <c r="AA19" s="131" t="str">
        <f t="shared" si="1"/>
        <v/>
      </c>
      <c r="AB19" s="132" t="str">
        <f t="shared" si="9"/>
        <v/>
      </c>
      <c r="AC19" s="131" t="str">
        <f t="shared" si="3"/>
        <v/>
      </c>
      <c r="AD19" s="140" t="str">
        <f>IFERROR(IF(AND(S18="Impacto",S19="Impacto"),(AD18-(+AD18*V19)),IF(AND(S18="Probabilidad",S19="Impacto"),(AD17-(+AD17*V19)),IF(S19="Probabilidad",AD18,""))),"")</f>
        <v/>
      </c>
      <c r="AE19" s="133" t="str">
        <f t="shared" si="10"/>
        <v/>
      </c>
      <c r="AF19" s="134"/>
      <c r="AG19" s="135"/>
      <c r="AH19" s="136"/>
      <c r="AI19" s="137"/>
      <c r="AJ19" s="137"/>
      <c r="AK19" s="135"/>
      <c r="AL19" s="136"/>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row>
    <row r="20" spans="1:70" ht="18" customHeight="1" x14ac:dyDescent="0.25">
      <c r="A20" s="213"/>
      <c r="B20" s="216"/>
      <c r="C20" s="216"/>
      <c r="D20" s="142"/>
      <c r="E20" s="206"/>
      <c r="F20" s="206"/>
      <c r="G20" s="206"/>
      <c r="H20" s="216"/>
      <c r="I20" s="245"/>
      <c r="J20" s="210"/>
      <c r="K20" s="222"/>
      <c r="L20" s="225"/>
      <c r="M20" s="222">
        <f>IF(NOT(ISERROR(MATCH(L20,_xlfn.ANCHORARRAY(G31),0))),K33&amp;"Por favor no seleccionar los criterios de impacto",L20)</f>
        <v>0</v>
      </c>
      <c r="N20" s="210"/>
      <c r="O20" s="222"/>
      <c r="P20" s="219"/>
      <c r="Q20" s="125">
        <v>4</v>
      </c>
      <c r="R20" s="126"/>
      <c r="S20" s="127" t="str">
        <f t="shared" ref="S20:S22" si="11">IF(OR(T20="Preventivo",T20="Detectivo"),"Probabilidad",IF(T20="Correctivo","Impacto",""))</f>
        <v/>
      </c>
      <c r="T20" s="128"/>
      <c r="U20" s="128"/>
      <c r="V20" s="129" t="str">
        <f t="shared" si="8"/>
        <v/>
      </c>
      <c r="W20" s="128"/>
      <c r="X20" s="128"/>
      <c r="Y20" s="128"/>
      <c r="Z20" s="130" t="str">
        <f t="shared" ref="Z20:Z22" si="12">IFERROR(IF(AND(S19="Probabilidad",S20="Probabilidad"),(AB19-(+AB19*V20)),IF(AND(S19="Impacto",S20="Probabilidad"),(AB18-(+AB18*V20)),IF(S20="Impacto",AB19,""))),"")</f>
        <v/>
      </c>
      <c r="AA20" s="131" t="str">
        <f t="shared" si="1"/>
        <v/>
      </c>
      <c r="AB20" s="132" t="str">
        <f t="shared" si="9"/>
        <v/>
      </c>
      <c r="AC20" s="131" t="str">
        <f t="shared" si="3"/>
        <v/>
      </c>
      <c r="AD20" s="140" t="str">
        <f t="shared" ref="AD20:AD22" si="13">IFERROR(IF(AND(S19="Impacto",S20="Impacto"),(AD19-(+AD19*V20)),IF(AND(S19="Probabilidad",S20="Impacto"),(AD18-(+AD18*V20)),IF(S20="Probabilidad",AD19,""))),"")</f>
        <v/>
      </c>
      <c r="AE20" s="133" t="str">
        <f>IFERROR(IF(OR(AND(AA20="Muy Baja",AC20="Leve"),AND(AA20="Muy Baja",AC20="Menor"),AND(AA20="Baja",AC20="Leve")),"Bajo",IF(OR(AND(AA20="Muy baja",AC20="Moderado"),AND(AA20="Baja",AC20="Menor"),AND(AA20="Baja",AC20="Moderado"),AND(AA20="Media",AC20="Leve"),AND(AA20="Media",AC20="Menor"),AND(AA20="Media",AC20="Moderado"),AND(AA20="Alta",AC20="Leve"),AND(AA20="Alta",AC20="Menor")),"Moderado",IF(OR(AND(AA20="Muy Baja",AC20="Mayor"),AND(AA20="Baja",AC20="Mayor"),AND(AA20="Media",AC20="Mayor"),AND(AA20="Alta",AC20="Moderado"),AND(AA20="Alta",AC20="Mayor"),AND(AA20="Muy Alta",AC20="Leve"),AND(AA20="Muy Alta",AC20="Menor"),AND(AA20="Muy Alta",AC20="Moderado"),AND(AA20="Muy Alta",AC20="Mayor")),"Alto",IF(OR(AND(AA20="Muy Baja",AC20="Catastrófico"),AND(AA20="Baja",AC20="Catastrófico"),AND(AA20="Media",AC20="Catastrófico"),AND(AA20="Alta",AC20="Catastrófico"),AND(AA20="Muy Alta",AC20="Catastrófico")),"Extremo","")))),"")</f>
        <v/>
      </c>
      <c r="AF20" s="134"/>
      <c r="AG20" s="135"/>
      <c r="AH20" s="136"/>
      <c r="AI20" s="137"/>
      <c r="AJ20" s="137"/>
      <c r="AK20" s="135"/>
      <c r="AL20" s="136"/>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row>
    <row r="21" spans="1:70" ht="17.399999999999999" customHeight="1" x14ac:dyDescent="0.25">
      <c r="A21" s="213"/>
      <c r="B21" s="216"/>
      <c r="C21" s="216"/>
      <c r="D21" s="142"/>
      <c r="E21" s="206"/>
      <c r="F21" s="206"/>
      <c r="G21" s="206"/>
      <c r="H21" s="216"/>
      <c r="I21" s="245"/>
      <c r="J21" s="210"/>
      <c r="K21" s="222"/>
      <c r="L21" s="225"/>
      <c r="M21" s="222">
        <f>IF(NOT(ISERROR(MATCH(L21,_xlfn.ANCHORARRAY(G32),0))),K34&amp;"Por favor no seleccionar los criterios de impacto",L21)</f>
        <v>0</v>
      </c>
      <c r="N21" s="210"/>
      <c r="O21" s="222"/>
      <c r="P21" s="219"/>
      <c r="Q21" s="125">
        <v>5</v>
      </c>
      <c r="R21" s="126"/>
      <c r="S21" s="127" t="str">
        <f t="shared" si="11"/>
        <v/>
      </c>
      <c r="T21" s="128"/>
      <c r="U21" s="128"/>
      <c r="V21" s="129" t="str">
        <f t="shared" si="8"/>
        <v/>
      </c>
      <c r="W21" s="128"/>
      <c r="X21" s="128"/>
      <c r="Y21" s="128"/>
      <c r="Z21" s="130" t="str">
        <f t="shared" si="12"/>
        <v/>
      </c>
      <c r="AA21" s="131" t="str">
        <f t="shared" si="1"/>
        <v/>
      </c>
      <c r="AB21" s="132" t="str">
        <f t="shared" si="9"/>
        <v/>
      </c>
      <c r="AC21" s="131" t="str">
        <f t="shared" si="3"/>
        <v/>
      </c>
      <c r="AD21" s="140" t="str">
        <f t="shared" si="13"/>
        <v/>
      </c>
      <c r="AE21" s="133" t="str">
        <f t="shared" ref="AE21:AE22" si="14">IFERROR(IF(OR(AND(AA21="Muy Baja",AC21="Leve"),AND(AA21="Muy Baja",AC21="Menor"),AND(AA21="Baja",AC21="Leve")),"Bajo",IF(OR(AND(AA21="Muy baja",AC21="Moderado"),AND(AA21="Baja",AC21="Menor"),AND(AA21="Baja",AC21="Moderado"),AND(AA21="Media",AC21="Leve"),AND(AA21="Media",AC21="Menor"),AND(AA21="Media",AC21="Moderado"),AND(AA21="Alta",AC21="Leve"),AND(AA21="Alta",AC21="Menor")),"Moderado",IF(OR(AND(AA21="Muy Baja",AC21="Mayor"),AND(AA21="Baja",AC21="Mayor"),AND(AA21="Media",AC21="Mayor"),AND(AA21="Alta",AC21="Moderado"),AND(AA21="Alta",AC21="Mayor"),AND(AA21="Muy Alta",AC21="Leve"),AND(AA21="Muy Alta",AC21="Menor"),AND(AA21="Muy Alta",AC21="Moderado"),AND(AA21="Muy Alta",AC21="Mayor")),"Alto",IF(OR(AND(AA21="Muy Baja",AC21="Catastrófico"),AND(AA21="Baja",AC21="Catastrófico"),AND(AA21="Media",AC21="Catastrófico"),AND(AA21="Alta",AC21="Catastrófico"),AND(AA21="Muy Alta",AC21="Catastrófico")),"Extremo","")))),"")</f>
        <v/>
      </c>
      <c r="AF21" s="134"/>
      <c r="AG21" s="135"/>
      <c r="AH21" s="136"/>
      <c r="AI21" s="137"/>
      <c r="AJ21" s="137"/>
      <c r="AK21" s="135"/>
      <c r="AL21" s="136"/>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row>
    <row r="22" spans="1:70" ht="14.4" customHeight="1" x14ac:dyDescent="0.25">
      <c r="A22" s="214"/>
      <c r="B22" s="217"/>
      <c r="C22" s="217"/>
      <c r="D22" s="143"/>
      <c r="E22" s="207"/>
      <c r="F22" s="207"/>
      <c r="G22" s="207"/>
      <c r="H22" s="217"/>
      <c r="I22" s="246"/>
      <c r="J22" s="211"/>
      <c r="K22" s="223"/>
      <c r="L22" s="226"/>
      <c r="M22" s="223">
        <f>IF(NOT(ISERROR(MATCH(L22,_xlfn.ANCHORARRAY(G33),0))),K35&amp;"Por favor no seleccionar los criterios de impacto",L22)</f>
        <v>0</v>
      </c>
      <c r="N22" s="211"/>
      <c r="O22" s="223"/>
      <c r="P22" s="220"/>
      <c r="Q22" s="125">
        <v>6</v>
      </c>
      <c r="R22" s="126"/>
      <c r="S22" s="127" t="str">
        <f t="shared" si="11"/>
        <v/>
      </c>
      <c r="T22" s="128"/>
      <c r="U22" s="128"/>
      <c r="V22" s="129" t="str">
        <f t="shared" si="8"/>
        <v/>
      </c>
      <c r="W22" s="128"/>
      <c r="X22" s="128"/>
      <c r="Y22" s="128"/>
      <c r="Z22" s="130" t="str">
        <f t="shared" si="12"/>
        <v/>
      </c>
      <c r="AA22" s="131" t="str">
        <f t="shared" si="1"/>
        <v/>
      </c>
      <c r="AB22" s="132" t="str">
        <f t="shared" si="9"/>
        <v/>
      </c>
      <c r="AC22" s="131" t="str">
        <f t="shared" si="3"/>
        <v/>
      </c>
      <c r="AD22" s="140" t="str">
        <f t="shared" si="13"/>
        <v/>
      </c>
      <c r="AE22" s="133" t="str">
        <f t="shared" si="14"/>
        <v/>
      </c>
      <c r="AF22" s="134"/>
      <c r="AG22" s="135"/>
      <c r="AH22" s="136"/>
      <c r="AI22" s="137"/>
      <c r="AJ22" s="137"/>
      <c r="AK22" s="135"/>
      <c r="AL22" s="136"/>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row>
    <row r="23" spans="1:70" ht="189" customHeight="1" x14ac:dyDescent="0.25">
      <c r="A23" s="212">
        <v>3</v>
      </c>
      <c r="B23" s="215" t="s">
        <v>185</v>
      </c>
      <c r="C23" s="215" t="s">
        <v>116</v>
      </c>
      <c r="D23" s="141" t="s">
        <v>298</v>
      </c>
      <c r="E23" s="215" t="s">
        <v>299</v>
      </c>
      <c r="F23" s="241" t="s">
        <v>198</v>
      </c>
      <c r="G23" s="241" t="s">
        <v>300</v>
      </c>
      <c r="H23" s="215" t="s">
        <v>215</v>
      </c>
      <c r="I23" s="244">
        <v>24</v>
      </c>
      <c r="J23" s="209" t="str">
        <f>IF(I23&lt;=0,"",IF(I23&lt;=2,"Muy Baja",IF(I23&lt;=24,"Baja",IF(I23&lt;=500,"Media",IF(I23&lt;=5000,"Alta","Muy Alta")))))</f>
        <v>Baja</v>
      </c>
      <c r="K23" s="221">
        <f>IF(J23="","",IF(J23="Muy Baja",0.2,IF(J23="Baja",0.4,IF(J23="Media",0.6,IF(J23="Alta",0.8,IF(J23="Muy Alta",1,))))))</f>
        <v>0.4</v>
      </c>
      <c r="L23" s="224" t="s">
        <v>138</v>
      </c>
      <c r="M23" s="221" t="str">
        <f>IF(NOT(ISERROR(MATCH(L23,'Tabla Impacto'!$B$221:$B$223,0))),'Tabla Impacto'!$F$223&amp;"Por favor no seleccionar los criterios de impacto(Afectación Económica o presupuestal y Pérdida Reputacional)",L23)</f>
        <v xml:space="preserve">     El riesgo afecta la imagen de la entidad con algunos usuarios de relevancia frente al logro de los objetivos</v>
      </c>
      <c r="N23" s="209" t="str">
        <f>IF(OR(M23='Tabla Impacto'!$C$11,M23='Tabla Impacto'!$D$11),"Leve",IF(OR(M23='Tabla Impacto'!$C$12,M23='Tabla Impacto'!$D$12),"Menor",IF(OR(M23='Tabla Impacto'!$C$13,M23='Tabla Impacto'!$D$13),"Moderado",IF(OR(M23='Tabla Impacto'!$C$14,M23='Tabla Impacto'!$D$14),"Mayor",IF(OR(M23='Tabla Impacto'!$C$15,M23='Tabla Impacto'!$D$15),"Catastrófico","")))))</f>
        <v>Moderado</v>
      </c>
      <c r="O23" s="221">
        <f>IF(N23="","",IF(N23="Leve",0.2,IF(N23="Menor",0.4,IF(N23="Moderado",0.6,IF(N23="Mayor",0.8,IF(N23="Catastrófico",1,))))))</f>
        <v>0.6</v>
      </c>
      <c r="P23" s="218" t="str">
        <f>IF(OR(AND(J23="Muy Baja",N23="Leve"),AND(J23="Muy Baja",N23="Menor"),AND(J23="Baja",N23="Leve")),"Bajo",IF(OR(AND(J23="Muy baja",N23="Moderado"),AND(J23="Baja",N23="Menor"),AND(J23="Baja",N23="Moderado"),AND(J23="Media",N23="Leve"),AND(J23="Media",N23="Menor"),AND(J23="Media",N23="Moderado"),AND(J23="Alta",N23="Leve"),AND(J23="Alta",N23="Menor")),"Moderado",IF(OR(AND(J23="Muy Baja",N23="Mayor"),AND(J23="Baja",N23="Mayor"),AND(J23="Media",N23="Mayor"),AND(J23="Alta",N23="Moderado"),AND(J23="Alta",N23="Mayor"),AND(J23="Muy Alta",N23="Leve"),AND(J23="Muy Alta",N23="Menor"),AND(J23="Muy Alta",N23="Moderado"),AND(J23="Muy Alta",N23="Mayor")),"Alto",IF(OR(AND(J23="Muy Baja",N23="Catastrófico"),AND(J23="Baja",N23="Catastrófico"),AND(J23="Media",N23="Catastrófico"),AND(J23="Alta",N23="Catastrófico"),AND(J23="Muy Alta",N23="Catastrófico")),"Extremo",""))))</f>
        <v>Moderado</v>
      </c>
      <c r="Q23" s="125">
        <v>1</v>
      </c>
      <c r="R23" s="126" t="s">
        <v>301</v>
      </c>
      <c r="S23" s="127" t="str">
        <f>IF(OR(T23="Preventivo",T23="Detectivo"),"Probabilidad",IF(T23="Correctivo","Impacto",""))</f>
        <v>Probabilidad</v>
      </c>
      <c r="T23" s="128" t="s">
        <v>13</v>
      </c>
      <c r="U23" s="128" t="s">
        <v>8</v>
      </c>
      <c r="V23" s="129" t="str">
        <f>IF(AND(T23="Preventivo",U23="Automático"),"50%",IF(AND(T23="Preventivo",U23="Manual"),"40%",IF(AND(T23="Detectivo",U23="Automático"),"40%",IF(AND(T23="Detectivo",U23="Manual"),"30%",IF(AND(T23="Correctivo",U23="Automático"),"35%",IF(AND(T23="Correctivo",U23="Manual"),"25%",""))))))</f>
        <v>40%</v>
      </c>
      <c r="W23" s="128" t="s">
        <v>19</v>
      </c>
      <c r="X23" s="128" t="s">
        <v>21</v>
      </c>
      <c r="Y23" s="128" t="s">
        <v>111</v>
      </c>
      <c r="Z23" s="130">
        <f>IFERROR(IF(S23="Probabilidad",(K23-(+K23*V23)),IF(S23="Impacto",K23,"")),"")</f>
        <v>0.24</v>
      </c>
      <c r="AA23" s="131" t="str">
        <f>IFERROR(IF(Z23="","",IF(Z23&lt;=0.2,"Muy Baja",IF(Z23&lt;=0.4,"Baja",IF(Z23&lt;=0.6,"Media",IF(Z23&lt;=0.8,"Alta","Muy Alta"))))),"")</f>
        <v>Baja</v>
      </c>
      <c r="AB23" s="132">
        <f>+Z23</f>
        <v>0.24</v>
      </c>
      <c r="AC23" s="131" t="str">
        <f>IFERROR(IF(AD23="","",IF(AD23&lt;=0.2,"Leve",IF(AD23&lt;=0.4,"Menor",IF(AD23&lt;=0.6,"Moderado",IF(AD23&lt;=0.8,"Mayor","Catastrófico"))))),"")</f>
        <v>Moderado</v>
      </c>
      <c r="AD23" s="140">
        <f>IFERROR(IF(S23="Impacto",(O23-(+O23*V23)),IF(S23="Probabilidad",O23,"")),"")</f>
        <v>0.6</v>
      </c>
      <c r="AE23" s="133" t="str">
        <f>IFERROR(IF(OR(AND(AA23="Muy Baja",AC23="Leve"),AND(AA23="Muy Baja",AC23="Menor"),AND(AA23="Baja",AC23="Leve")),"Bajo",IF(OR(AND(AA23="Muy baja",AC23="Moderado"),AND(AA23="Baja",AC23="Menor"),AND(AA23="Baja",AC23="Moderado"),AND(AA23="Media",AC23="Leve"),AND(AA23="Media",AC23="Menor"),AND(AA23="Media",AC23="Moderado"),AND(AA23="Alta",AC23="Leve"),AND(AA23="Alta",AC23="Menor")),"Moderado",IF(OR(AND(AA23="Muy Baja",AC23="Mayor"),AND(AA23="Baja",AC23="Mayor"),AND(AA23="Media",AC23="Mayor"),AND(AA23="Alta",AC23="Moderado"),AND(AA23="Alta",AC23="Mayor"),AND(AA23="Muy Alta",AC23="Leve"),AND(AA23="Muy Alta",AC23="Menor"),AND(AA23="Muy Alta",AC23="Moderado"),AND(AA23="Muy Alta",AC23="Mayor")),"Alto",IF(OR(AND(AA23="Muy Baja",AC23="Catastrófico"),AND(AA23="Baja",AC23="Catastrófico"),AND(AA23="Media",AC23="Catastrófico"),AND(AA23="Alta",AC23="Catastrófico"),AND(AA23="Muy Alta",AC23="Catastrófico")),"Extremo","")))),"")</f>
        <v>Moderado</v>
      </c>
      <c r="AF23" s="134"/>
      <c r="AG23" s="135"/>
      <c r="AH23" s="136"/>
      <c r="AI23" s="137"/>
      <c r="AJ23" s="137"/>
      <c r="AK23" s="135"/>
      <c r="AL23" s="136"/>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row>
    <row r="24" spans="1:70" ht="173.4" customHeight="1" x14ac:dyDescent="0.25">
      <c r="A24" s="213"/>
      <c r="B24" s="216"/>
      <c r="C24" s="216"/>
      <c r="D24" s="142"/>
      <c r="E24" s="216"/>
      <c r="F24" s="242"/>
      <c r="G24" s="242"/>
      <c r="H24" s="216"/>
      <c r="I24" s="245"/>
      <c r="J24" s="210"/>
      <c r="K24" s="222"/>
      <c r="L24" s="225"/>
      <c r="M24" s="222">
        <f>IF(NOT(ISERROR(MATCH(L24,_xlfn.ANCHORARRAY(G35),0))),K37&amp;"Por favor no seleccionar los criterios de impacto",L24)</f>
        <v>0</v>
      </c>
      <c r="N24" s="210"/>
      <c r="O24" s="222"/>
      <c r="P24" s="219"/>
      <c r="Q24" s="125">
        <v>2</v>
      </c>
      <c r="R24" s="421" t="s">
        <v>302</v>
      </c>
      <c r="S24" s="127" t="str">
        <f>IF(OR(T24="Preventivo",T24="Detectivo"),"Probabilidad",IF(T24="Correctivo","Impacto",""))</f>
        <v>Impacto</v>
      </c>
      <c r="T24" s="128" t="s">
        <v>15</v>
      </c>
      <c r="U24" s="128" t="s">
        <v>8</v>
      </c>
      <c r="V24" s="129" t="str">
        <f>IF(AND(T24="Preventivo",U24="Automático"),"50%",IF(AND(T24="Preventivo",U24="Manual"),"40%",IF(AND(T24="Detectivo",U24="Automático"),"40%",IF(AND(T24="Detectivo",U24="Manual"),"30%",IF(AND(T24="Correctivo",U24="Automático"),"35%",IF(AND(T24="Correctivo",U24="Manual"),"25%",""))))))</f>
        <v>25%</v>
      </c>
      <c r="W24" s="128" t="s">
        <v>19</v>
      </c>
      <c r="X24" s="128" t="s">
        <v>21</v>
      </c>
      <c r="Y24" s="128" t="s">
        <v>111</v>
      </c>
      <c r="Z24" s="130">
        <f>IFERROR(IF(S24="Probabilidad",(K24-(+K24*V24)),IF(S24="Impacto",K24,"")),"")</f>
        <v>0</v>
      </c>
      <c r="AA24" s="131" t="str">
        <f t="shared" si="1"/>
        <v>Muy Baja</v>
      </c>
      <c r="AB24" s="132">
        <f t="shared" ref="AB24:AB28" si="15">+Z24</f>
        <v>0</v>
      </c>
      <c r="AC24" s="131" t="str">
        <f t="shared" si="3"/>
        <v>Moderado</v>
      </c>
      <c r="AD24" s="140">
        <f>IFERROR(IF(AND(S23="Impacto",S24="Impacto"),(AD23-(+AD23*V24)),IF(S24="Impacto",(O23-(+O23*V24)),IF(S24="Probabilidad",AD23,""))),"")</f>
        <v>0.44999999999999996</v>
      </c>
      <c r="AE24" s="133" t="str">
        <f t="shared" ref="AE24:AE25" si="16">IFERROR(IF(OR(AND(AA24="Muy Baja",AC24="Leve"),AND(AA24="Muy Baja",AC24="Menor"),AND(AA24="Baja",AC24="Leve")),"Bajo",IF(OR(AND(AA24="Muy baja",AC24="Moderado"),AND(AA24="Baja",AC24="Menor"),AND(AA24="Baja",AC24="Moderado"),AND(AA24="Media",AC24="Leve"),AND(AA24="Media",AC24="Menor"),AND(AA24="Media",AC24="Moderado"),AND(AA24="Alta",AC24="Leve"),AND(AA24="Alta",AC24="Menor")),"Moderado",IF(OR(AND(AA24="Muy Baja",AC24="Mayor"),AND(AA24="Baja",AC24="Mayor"),AND(AA24="Media",AC24="Mayor"),AND(AA24="Alta",AC24="Moderado"),AND(AA24="Alta",AC24="Mayor"),AND(AA24="Muy Alta",AC24="Leve"),AND(AA24="Muy Alta",AC24="Menor"),AND(AA24="Muy Alta",AC24="Moderado"),AND(AA24="Muy Alta",AC24="Mayor")),"Alto",IF(OR(AND(AA24="Muy Baja",AC24="Catastrófico"),AND(AA24="Baja",AC24="Catastrófico"),AND(AA24="Media",AC24="Catastrófico"),AND(AA24="Alta",AC24="Catastrófico"),AND(AA24="Muy Alta",AC24="Catastrófico")),"Extremo","")))),"")</f>
        <v>Moderado</v>
      </c>
      <c r="AF24" s="134"/>
      <c r="AG24" s="135"/>
      <c r="AH24" s="136"/>
      <c r="AI24" s="137"/>
      <c r="AJ24" s="137"/>
      <c r="AK24" s="135"/>
      <c r="AL24" s="136"/>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row>
    <row r="25" spans="1:70" ht="151.19999999999999" customHeight="1" x14ac:dyDescent="0.25">
      <c r="A25" s="213"/>
      <c r="B25" s="216"/>
      <c r="C25" s="216"/>
      <c r="D25" s="142"/>
      <c r="E25" s="216"/>
      <c r="F25" s="242"/>
      <c r="G25" s="242"/>
      <c r="H25" s="216"/>
      <c r="I25" s="245"/>
      <c r="J25" s="210"/>
      <c r="K25" s="222"/>
      <c r="L25" s="225"/>
      <c r="M25" s="222">
        <f>IF(NOT(ISERROR(MATCH(L25,_xlfn.ANCHORARRAY(G36),0))),K38&amp;"Por favor no seleccionar los criterios de impacto",L25)</f>
        <v>0</v>
      </c>
      <c r="N25" s="210"/>
      <c r="O25" s="222"/>
      <c r="P25" s="219"/>
      <c r="Q25" s="125">
        <v>3</v>
      </c>
      <c r="R25" s="420"/>
      <c r="S25" s="127"/>
      <c r="T25" s="128"/>
      <c r="U25" s="128"/>
      <c r="V25" s="129" t="str">
        <f t="shared" ref="V25:V28" si="17">IF(AND(T25="Preventivo",U25="Automático"),"50%",IF(AND(T25="Preventivo",U25="Manual"),"40%",IF(AND(T25="Detectivo",U25="Automático"),"40%",IF(AND(T25="Detectivo",U25="Manual"),"30%",IF(AND(T25="Correctivo",U25="Automático"),"35%",IF(AND(T25="Correctivo",U25="Manual"),"25%",""))))))</f>
        <v/>
      </c>
      <c r="W25" s="128"/>
      <c r="X25" s="128"/>
      <c r="Y25" s="128"/>
      <c r="Z25" s="130" t="str">
        <f>IFERROR(IF(AND(S24="Probabilidad",S25="Probabilidad"),(AB24-(+AB24*V25)),IF(AND(S24="Impacto",S25="Probabilidad"),(AB23-(+AB23*V25)),IF(S25="Impacto",AB24,""))),"")</f>
        <v/>
      </c>
      <c r="AA25" s="131" t="str">
        <f t="shared" si="1"/>
        <v/>
      </c>
      <c r="AB25" s="132" t="str">
        <f t="shared" si="15"/>
        <v/>
      </c>
      <c r="AC25" s="131" t="str">
        <f t="shared" si="3"/>
        <v/>
      </c>
      <c r="AD25" s="140" t="str">
        <f>IFERROR(IF(AND(S24="Impacto",S25="Impacto"),(AD24-(+AD24*V25)),IF(AND(S24="Probabilidad",S25="Impacto"),(AD23-(+AD23*V25)),IF(S25="Probabilidad",AD24,""))),"")</f>
        <v/>
      </c>
      <c r="AE25" s="133" t="str">
        <f t="shared" si="16"/>
        <v/>
      </c>
      <c r="AF25" s="134"/>
      <c r="AG25" s="135"/>
      <c r="AH25" s="136"/>
      <c r="AI25" s="137"/>
      <c r="AJ25" s="137"/>
      <c r="AK25" s="135"/>
      <c r="AL25" s="136"/>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row>
    <row r="26" spans="1:70" ht="20.399999999999999" customHeight="1" x14ac:dyDescent="0.25">
      <c r="A26" s="213"/>
      <c r="B26" s="216"/>
      <c r="C26" s="216"/>
      <c r="D26" s="142"/>
      <c r="E26" s="216"/>
      <c r="F26" s="242"/>
      <c r="G26" s="242"/>
      <c r="H26" s="216"/>
      <c r="I26" s="245"/>
      <c r="J26" s="210"/>
      <c r="K26" s="222"/>
      <c r="L26" s="225"/>
      <c r="M26" s="222">
        <f>IF(NOT(ISERROR(MATCH(L26,_xlfn.ANCHORARRAY(G37),0))),K39&amp;"Por favor no seleccionar los criterios de impacto",L26)</f>
        <v>0</v>
      </c>
      <c r="N26" s="210"/>
      <c r="O26" s="222"/>
      <c r="P26" s="219"/>
      <c r="Q26" s="125">
        <v>4</v>
      </c>
      <c r="R26" s="126"/>
      <c r="S26" s="127" t="str">
        <f t="shared" ref="S26:S28" si="18">IF(OR(T26="Preventivo",T26="Detectivo"),"Probabilidad",IF(T26="Correctivo","Impacto",""))</f>
        <v/>
      </c>
      <c r="T26" s="128"/>
      <c r="U26" s="128"/>
      <c r="V26" s="129" t="str">
        <f t="shared" si="17"/>
        <v/>
      </c>
      <c r="W26" s="128"/>
      <c r="X26" s="128"/>
      <c r="Y26" s="128"/>
      <c r="Z26" s="130" t="str">
        <f t="shared" ref="Z26:Z28" si="19">IFERROR(IF(AND(S25="Probabilidad",S26="Probabilidad"),(AB25-(+AB25*V26)),IF(AND(S25="Impacto",S26="Probabilidad"),(AB24-(+AB24*V26)),IF(S26="Impacto",AB25,""))),"")</f>
        <v/>
      </c>
      <c r="AA26" s="131" t="str">
        <f t="shared" si="1"/>
        <v/>
      </c>
      <c r="AB26" s="132" t="str">
        <f t="shared" si="15"/>
        <v/>
      </c>
      <c r="AC26" s="131" t="str">
        <f t="shared" si="3"/>
        <v/>
      </c>
      <c r="AD26" s="140" t="str">
        <f t="shared" ref="AD26:AD28" si="20">IFERROR(IF(AND(S25="Impacto",S26="Impacto"),(AD25-(+AD25*V26)),IF(AND(S25="Probabilidad",S26="Impacto"),(AD24-(+AD24*V26)),IF(S26="Probabilidad",AD25,""))),"")</f>
        <v/>
      </c>
      <c r="AE26" s="133" t="str">
        <f>IFERROR(IF(OR(AND(AA26="Muy Baja",AC26="Leve"),AND(AA26="Muy Baja",AC26="Menor"),AND(AA26="Baja",AC26="Leve")),"Bajo",IF(OR(AND(AA26="Muy baja",AC26="Moderado"),AND(AA26="Baja",AC26="Menor"),AND(AA26="Baja",AC26="Moderado"),AND(AA26="Media",AC26="Leve"),AND(AA26="Media",AC26="Menor"),AND(AA26="Media",AC26="Moderado"),AND(AA26="Alta",AC26="Leve"),AND(AA26="Alta",AC26="Menor")),"Moderado",IF(OR(AND(AA26="Muy Baja",AC26="Mayor"),AND(AA26="Baja",AC26="Mayor"),AND(AA26="Media",AC26="Mayor"),AND(AA26="Alta",AC26="Moderado"),AND(AA26="Alta",AC26="Mayor"),AND(AA26="Muy Alta",AC26="Leve"),AND(AA26="Muy Alta",AC26="Menor"),AND(AA26="Muy Alta",AC26="Moderado"),AND(AA26="Muy Alta",AC26="Mayor")),"Alto",IF(OR(AND(AA26="Muy Baja",AC26="Catastrófico"),AND(AA26="Baja",AC26="Catastrófico"),AND(AA26="Media",AC26="Catastrófico"),AND(AA26="Alta",AC26="Catastrófico"),AND(AA26="Muy Alta",AC26="Catastrófico")),"Extremo","")))),"")</f>
        <v/>
      </c>
      <c r="AF26" s="134"/>
      <c r="AG26" s="135"/>
      <c r="AH26" s="136"/>
      <c r="AI26" s="137"/>
      <c r="AJ26" s="137"/>
      <c r="AK26" s="135"/>
      <c r="AL26" s="136"/>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row>
    <row r="27" spans="1:70" ht="23.4" customHeight="1" x14ac:dyDescent="0.25">
      <c r="A27" s="213"/>
      <c r="B27" s="216"/>
      <c r="C27" s="216"/>
      <c r="D27" s="142"/>
      <c r="E27" s="216"/>
      <c r="F27" s="242"/>
      <c r="G27" s="242"/>
      <c r="H27" s="216"/>
      <c r="I27" s="245"/>
      <c r="J27" s="210"/>
      <c r="K27" s="222"/>
      <c r="L27" s="225"/>
      <c r="M27" s="222">
        <f>IF(NOT(ISERROR(MATCH(L27,_xlfn.ANCHORARRAY(G38),0))),K40&amp;"Por favor no seleccionar los criterios de impacto",L27)</f>
        <v>0</v>
      </c>
      <c r="N27" s="210"/>
      <c r="O27" s="222"/>
      <c r="P27" s="219"/>
      <c r="Q27" s="125">
        <v>5</v>
      </c>
      <c r="R27" s="126"/>
      <c r="S27" s="127" t="str">
        <f t="shared" si="18"/>
        <v/>
      </c>
      <c r="T27" s="128"/>
      <c r="U27" s="128"/>
      <c r="V27" s="129" t="str">
        <f t="shared" si="17"/>
        <v/>
      </c>
      <c r="W27" s="128"/>
      <c r="X27" s="128"/>
      <c r="Y27" s="128"/>
      <c r="Z27" s="130" t="str">
        <f t="shared" si="19"/>
        <v/>
      </c>
      <c r="AA27" s="131" t="str">
        <f t="shared" si="1"/>
        <v/>
      </c>
      <c r="AB27" s="132" t="str">
        <f t="shared" si="15"/>
        <v/>
      </c>
      <c r="AC27" s="131" t="str">
        <f t="shared" si="3"/>
        <v/>
      </c>
      <c r="AD27" s="140" t="str">
        <f t="shared" si="20"/>
        <v/>
      </c>
      <c r="AE27" s="133" t="str">
        <f t="shared" ref="AE27:AE28" si="21">IFERROR(IF(OR(AND(AA27="Muy Baja",AC27="Leve"),AND(AA27="Muy Baja",AC27="Menor"),AND(AA27="Baja",AC27="Leve")),"Bajo",IF(OR(AND(AA27="Muy baja",AC27="Moderado"),AND(AA27="Baja",AC27="Menor"),AND(AA27="Baja",AC27="Moderado"),AND(AA27="Media",AC27="Leve"),AND(AA27="Media",AC27="Menor"),AND(AA27="Media",AC27="Moderado"),AND(AA27="Alta",AC27="Leve"),AND(AA27="Alta",AC27="Menor")),"Moderado",IF(OR(AND(AA27="Muy Baja",AC27="Mayor"),AND(AA27="Baja",AC27="Mayor"),AND(AA27="Media",AC27="Mayor"),AND(AA27="Alta",AC27="Moderado"),AND(AA27="Alta",AC27="Mayor"),AND(AA27="Muy Alta",AC27="Leve"),AND(AA27="Muy Alta",AC27="Menor"),AND(AA27="Muy Alta",AC27="Moderado"),AND(AA27="Muy Alta",AC27="Mayor")),"Alto",IF(OR(AND(AA27="Muy Baja",AC27="Catastrófico"),AND(AA27="Baja",AC27="Catastrófico"),AND(AA27="Media",AC27="Catastrófico"),AND(AA27="Alta",AC27="Catastrófico"),AND(AA27="Muy Alta",AC27="Catastrófico")),"Extremo","")))),"")</f>
        <v/>
      </c>
      <c r="AF27" s="134"/>
      <c r="AG27" s="135"/>
      <c r="AH27" s="136"/>
      <c r="AI27" s="137"/>
      <c r="AJ27" s="137"/>
      <c r="AK27" s="135"/>
      <c r="AL27" s="136"/>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row>
    <row r="28" spans="1:70" ht="26.4" customHeight="1" x14ac:dyDescent="0.25">
      <c r="A28" s="214"/>
      <c r="B28" s="217"/>
      <c r="C28" s="217"/>
      <c r="D28" s="143"/>
      <c r="E28" s="217"/>
      <c r="F28" s="243"/>
      <c r="G28" s="243"/>
      <c r="H28" s="217"/>
      <c r="I28" s="246"/>
      <c r="J28" s="211"/>
      <c r="K28" s="223"/>
      <c r="L28" s="226"/>
      <c r="M28" s="223">
        <f>IF(NOT(ISERROR(MATCH(L28,_xlfn.ANCHORARRAY(G39),0))),K41&amp;"Por favor no seleccionar los criterios de impacto",L28)</f>
        <v>0</v>
      </c>
      <c r="N28" s="211"/>
      <c r="O28" s="223"/>
      <c r="P28" s="220"/>
      <c r="Q28" s="125">
        <v>6</v>
      </c>
      <c r="R28" s="126"/>
      <c r="S28" s="127" t="str">
        <f t="shared" si="18"/>
        <v/>
      </c>
      <c r="T28" s="128"/>
      <c r="U28" s="128"/>
      <c r="V28" s="129" t="str">
        <f t="shared" si="17"/>
        <v/>
      </c>
      <c r="W28" s="128"/>
      <c r="X28" s="128"/>
      <c r="Y28" s="128"/>
      <c r="Z28" s="130" t="str">
        <f t="shared" si="19"/>
        <v/>
      </c>
      <c r="AA28" s="131" t="str">
        <f t="shared" si="1"/>
        <v/>
      </c>
      <c r="AB28" s="132" t="str">
        <f t="shared" si="15"/>
        <v/>
      </c>
      <c r="AC28" s="131" t="str">
        <f t="shared" si="3"/>
        <v/>
      </c>
      <c r="AD28" s="140" t="str">
        <f t="shared" si="20"/>
        <v/>
      </c>
      <c r="AE28" s="133" t="str">
        <f t="shared" si="21"/>
        <v/>
      </c>
      <c r="AF28" s="134"/>
      <c r="AG28" s="135"/>
      <c r="AH28" s="136"/>
      <c r="AI28" s="137"/>
      <c r="AJ28" s="137"/>
      <c r="AK28" s="135"/>
      <c r="AL28" s="136"/>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row>
    <row r="29" spans="1:70" ht="151.5" customHeight="1" x14ac:dyDescent="0.25">
      <c r="A29" s="212">
        <v>4</v>
      </c>
      <c r="B29" s="215"/>
      <c r="C29" s="215"/>
      <c r="D29" s="141"/>
      <c r="E29" s="215"/>
      <c r="F29" s="241"/>
      <c r="G29" s="241"/>
      <c r="H29" s="215"/>
      <c r="I29" s="244"/>
      <c r="J29" s="209" t="str">
        <f>IF(I29&lt;=0,"",IF(I29&lt;=2,"Muy Baja",IF(I29&lt;=24,"Baja",IF(I29&lt;=500,"Media",IF(I29&lt;=5000,"Alta","Muy Alta")))))</f>
        <v/>
      </c>
      <c r="K29" s="221" t="str">
        <f>IF(J29="","",IF(J29="Muy Baja",0.2,IF(J29="Baja",0.4,IF(J29="Media",0.6,IF(J29="Alta",0.8,IF(J29="Muy Alta",1,))))))</f>
        <v/>
      </c>
      <c r="L29" s="224"/>
      <c r="M29" s="221">
        <f>IF(NOT(ISERROR(MATCH(L29,'Tabla Impacto'!$B$221:$B$223,0))),'Tabla Impacto'!$F$223&amp;"Por favor no seleccionar los criterios de impacto(Afectación Económica o presupuestal y Pérdida Reputacional)",L29)</f>
        <v>0</v>
      </c>
      <c r="N29" s="209" t="str">
        <f>IF(OR(M29='Tabla Impacto'!$C$11,M29='Tabla Impacto'!$D$11),"Leve",IF(OR(M29='Tabla Impacto'!$C$12,M29='Tabla Impacto'!$D$12),"Menor",IF(OR(M29='Tabla Impacto'!$C$13,M29='Tabla Impacto'!$D$13),"Moderado",IF(OR(M29='Tabla Impacto'!$C$14,M29='Tabla Impacto'!$D$14),"Mayor",IF(OR(M29='Tabla Impacto'!$C$15,M29='Tabla Impacto'!$D$15),"Catastrófico","")))))</f>
        <v/>
      </c>
      <c r="O29" s="221" t="str">
        <f>IF(N29="","",IF(N29="Leve",0.2,IF(N29="Menor",0.4,IF(N29="Moderado",0.6,IF(N29="Mayor",0.8,IF(N29="Catastrófico",1,))))))</f>
        <v/>
      </c>
      <c r="P29" s="218" t="str">
        <f>IF(OR(AND(J29="Muy Baja",N29="Leve"),AND(J29="Muy Baja",N29="Menor"),AND(J29="Baja",N29="Leve")),"Bajo",IF(OR(AND(J29="Muy baja",N29="Moderado"),AND(J29="Baja",N29="Menor"),AND(J29="Baja",N29="Moderado"),AND(J29="Media",N29="Leve"),AND(J29="Media",N29="Menor"),AND(J29="Media",N29="Moderado"),AND(J29="Alta",N29="Leve"),AND(J29="Alta",N29="Menor")),"Moderado",IF(OR(AND(J29="Muy Baja",N29="Mayor"),AND(J29="Baja",N29="Mayor"),AND(J29="Media",N29="Mayor"),AND(J29="Alta",N29="Moderado"),AND(J29="Alta",N29="Mayor"),AND(J29="Muy Alta",N29="Leve"),AND(J29="Muy Alta",N29="Menor"),AND(J29="Muy Alta",N29="Moderado"),AND(J29="Muy Alta",N29="Mayor")),"Alto",IF(OR(AND(J29="Muy Baja",N29="Catastrófico"),AND(J29="Baja",N29="Catastrófico"),AND(J29="Media",N29="Catastrófico"),AND(J29="Alta",N29="Catastrófico"),AND(J29="Muy Alta",N29="Catastrófico")),"Extremo",""))))</f>
        <v/>
      </c>
      <c r="Q29" s="125">
        <v>1</v>
      </c>
      <c r="R29" s="126"/>
      <c r="S29" s="127" t="str">
        <f>IF(OR(T29="Preventivo",T29="Detectivo"),"Probabilidad",IF(T29="Correctivo","Impacto",""))</f>
        <v/>
      </c>
      <c r="T29" s="128"/>
      <c r="U29" s="128"/>
      <c r="V29" s="129" t="str">
        <f>IF(AND(T29="Preventivo",U29="Automático"),"50%",IF(AND(T29="Preventivo",U29="Manual"),"40%",IF(AND(T29="Detectivo",U29="Automático"),"40%",IF(AND(T29="Detectivo",U29="Manual"),"30%",IF(AND(T29="Correctivo",U29="Automático"),"35%",IF(AND(T29="Correctivo",U29="Manual"),"25%",""))))))</f>
        <v/>
      </c>
      <c r="W29" s="128"/>
      <c r="X29" s="128"/>
      <c r="Y29" s="128"/>
      <c r="Z29" s="130" t="str">
        <f>IFERROR(IF(S29="Probabilidad",(K29-(+K29*V29)),IF(S29="Impacto",K29,"")),"")</f>
        <v/>
      </c>
      <c r="AA29" s="131" t="str">
        <f>IFERROR(IF(Z29="","",IF(Z29&lt;=0.2,"Muy Baja",IF(Z29&lt;=0.4,"Baja",IF(Z29&lt;=0.6,"Media",IF(Z29&lt;=0.8,"Alta","Muy Alta"))))),"")</f>
        <v/>
      </c>
      <c r="AB29" s="132" t="str">
        <f>+Z29</f>
        <v/>
      </c>
      <c r="AC29" s="131" t="str">
        <f>IFERROR(IF(AD29="","",IF(AD29&lt;=0.2,"Leve",IF(AD29&lt;=0.4,"Menor",IF(AD29&lt;=0.6,"Moderado",IF(AD29&lt;=0.8,"Mayor","Catastrófico"))))),"")</f>
        <v/>
      </c>
      <c r="AD29" s="140" t="str">
        <f>IFERROR(IF(S29="Impacto",(O29-(+O29*V29)),IF(S29="Probabilidad",O29,"")),"")</f>
        <v/>
      </c>
      <c r="AE29" s="133" t="str">
        <f>IFERROR(IF(OR(AND(AA29="Muy Baja",AC29="Leve"),AND(AA29="Muy Baja",AC29="Menor"),AND(AA29="Baja",AC29="Leve")),"Bajo",IF(OR(AND(AA29="Muy baja",AC29="Moderado"),AND(AA29="Baja",AC29="Menor"),AND(AA29="Baja",AC29="Moderado"),AND(AA29="Media",AC29="Leve"),AND(AA29="Media",AC29="Menor"),AND(AA29="Media",AC29="Moderado"),AND(AA29="Alta",AC29="Leve"),AND(AA29="Alta",AC29="Menor")),"Moderado",IF(OR(AND(AA29="Muy Baja",AC29="Mayor"),AND(AA29="Baja",AC29="Mayor"),AND(AA29="Media",AC29="Mayor"),AND(AA29="Alta",AC29="Moderado"),AND(AA29="Alta",AC29="Mayor"),AND(AA29="Muy Alta",AC29="Leve"),AND(AA29="Muy Alta",AC29="Menor"),AND(AA29="Muy Alta",AC29="Moderado"),AND(AA29="Muy Alta",AC29="Mayor")),"Alto",IF(OR(AND(AA29="Muy Baja",AC29="Catastrófico"),AND(AA29="Baja",AC29="Catastrófico"),AND(AA29="Media",AC29="Catastrófico"),AND(AA29="Alta",AC29="Catastrófico"),AND(AA29="Muy Alta",AC29="Catastrófico")),"Extremo","")))),"")</f>
        <v/>
      </c>
      <c r="AF29" s="134"/>
      <c r="AG29" s="135"/>
      <c r="AH29" s="136"/>
      <c r="AI29" s="137"/>
      <c r="AJ29" s="137"/>
      <c r="AK29" s="135"/>
      <c r="AL29" s="136"/>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row>
    <row r="30" spans="1:70" ht="151.5" customHeight="1" x14ac:dyDescent="0.25">
      <c r="A30" s="213"/>
      <c r="B30" s="216"/>
      <c r="C30" s="216"/>
      <c r="D30" s="142"/>
      <c r="E30" s="216"/>
      <c r="F30" s="242"/>
      <c r="G30" s="242"/>
      <c r="H30" s="216"/>
      <c r="I30" s="245"/>
      <c r="J30" s="210"/>
      <c r="K30" s="222"/>
      <c r="L30" s="225"/>
      <c r="M30" s="222">
        <f>IF(NOT(ISERROR(MATCH(L30,_xlfn.ANCHORARRAY(G41),0))),K43&amp;"Por favor no seleccionar los criterios de impacto",L30)</f>
        <v>0</v>
      </c>
      <c r="N30" s="210"/>
      <c r="O30" s="222"/>
      <c r="P30" s="219"/>
      <c r="Q30" s="125">
        <v>2</v>
      </c>
      <c r="R30" s="126"/>
      <c r="S30" s="127" t="str">
        <f>IF(OR(T30="Preventivo",T30="Detectivo"),"Probabilidad",IF(T30="Correctivo","Impacto",""))</f>
        <v/>
      </c>
      <c r="T30" s="128"/>
      <c r="U30" s="128"/>
      <c r="V30" s="129" t="str">
        <f t="shared" ref="V30:V34" si="22">IF(AND(T30="Preventivo",U30="Automático"),"50%",IF(AND(T30="Preventivo",U30="Manual"),"40%",IF(AND(T30="Detectivo",U30="Automático"),"40%",IF(AND(T30="Detectivo",U30="Manual"),"30%",IF(AND(T30="Correctivo",U30="Automático"),"35%",IF(AND(T30="Correctivo",U30="Manual"),"25%",""))))))</f>
        <v/>
      </c>
      <c r="W30" s="128"/>
      <c r="X30" s="128"/>
      <c r="Y30" s="128"/>
      <c r="Z30" s="130" t="str">
        <f>IFERROR(IF(AND(S29="Probabilidad",S30="Probabilidad"),(AB29-(+AB29*V30)),IF(S30="Probabilidad",(K29-(+K29*V30)),IF(S30="Impacto",AB29,""))),"")</f>
        <v/>
      </c>
      <c r="AA30" s="131" t="str">
        <f t="shared" si="1"/>
        <v/>
      </c>
      <c r="AB30" s="132" t="str">
        <f t="shared" ref="AB30:AB34" si="23">+Z30</f>
        <v/>
      </c>
      <c r="AC30" s="131" t="str">
        <f t="shared" si="3"/>
        <v/>
      </c>
      <c r="AD30" s="140" t="str">
        <f>IFERROR(IF(AND(S29="Impacto",S30="Impacto"),(AD29-(+AD29*V30)),IF(S30="Impacto",(O29-(+O29*V30)),IF(S30="Probabilidad",AD29,""))),"")</f>
        <v/>
      </c>
      <c r="AE30" s="133" t="str">
        <f t="shared" ref="AE30:AE31" si="24">IFERROR(IF(OR(AND(AA30="Muy Baja",AC30="Leve"),AND(AA30="Muy Baja",AC30="Menor"),AND(AA30="Baja",AC30="Leve")),"Bajo",IF(OR(AND(AA30="Muy baja",AC30="Moderado"),AND(AA30="Baja",AC30="Menor"),AND(AA30="Baja",AC30="Moderado"),AND(AA30="Media",AC30="Leve"),AND(AA30="Media",AC30="Menor"),AND(AA30="Media",AC30="Moderado"),AND(AA30="Alta",AC30="Leve"),AND(AA30="Alta",AC30="Menor")),"Moderado",IF(OR(AND(AA30="Muy Baja",AC30="Mayor"),AND(AA30="Baja",AC30="Mayor"),AND(AA30="Media",AC30="Mayor"),AND(AA30="Alta",AC30="Moderado"),AND(AA30="Alta",AC30="Mayor"),AND(AA30="Muy Alta",AC30="Leve"),AND(AA30="Muy Alta",AC30="Menor"),AND(AA30="Muy Alta",AC30="Moderado"),AND(AA30="Muy Alta",AC30="Mayor")),"Alto",IF(OR(AND(AA30="Muy Baja",AC30="Catastrófico"),AND(AA30="Baja",AC30="Catastrófico"),AND(AA30="Media",AC30="Catastrófico"),AND(AA30="Alta",AC30="Catastrófico"),AND(AA30="Muy Alta",AC30="Catastrófico")),"Extremo","")))),"")</f>
        <v/>
      </c>
      <c r="AF30" s="134"/>
      <c r="AG30" s="135"/>
      <c r="AH30" s="136"/>
      <c r="AI30" s="137"/>
      <c r="AJ30" s="137"/>
      <c r="AK30" s="135"/>
      <c r="AL30" s="136"/>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row>
    <row r="31" spans="1:70" ht="151.5" customHeight="1" x14ac:dyDescent="0.25">
      <c r="A31" s="213"/>
      <c r="B31" s="216"/>
      <c r="C31" s="216"/>
      <c r="D31" s="142"/>
      <c r="E31" s="216"/>
      <c r="F31" s="242"/>
      <c r="G31" s="242"/>
      <c r="H31" s="216"/>
      <c r="I31" s="245"/>
      <c r="J31" s="210"/>
      <c r="K31" s="222"/>
      <c r="L31" s="225"/>
      <c r="M31" s="222">
        <f>IF(NOT(ISERROR(MATCH(L31,_xlfn.ANCHORARRAY(G42),0))),K44&amp;"Por favor no seleccionar los criterios de impacto",L31)</f>
        <v>0</v>
      </c>
      <c r="N31" s="210"/>
      <c r="O31" s="222"/>
      <c r="P31" s="219"/>
      <c r="Q31" s="125">
        <v>3</v>
      </c>
      <c r="R31" s="138"/>
      <c r="S31" s="127" t="str">
        <f>IF(OR(T31="Preventivo",T31="Detectivo"),"Probabilidad",IF(T31="Correctivo","Impacto",""))</f>
        <v/>
      </c>
      <c r="T31" s="128"/>
      <c r="U31" s="128"/>
      <c r="V31" s="129" t="str">
        <f t="shared" si="22"/>
        <v/>
      </c>
      <c r="W31" s="128"/>
      <c r="X31" s="128"/>
      <c r="Y31" s="128"/>
      <c r="Z31" s="130" t="str">
        <f>IFERROR(IF(AND(S30="Probabilidad",S31="Probabilidad"),(AB30-(+AB30*V31)),IF(AND(S30="Impacto",S31="Probabilidad"),(AB29-(+AB29*V31)),IF(S31="Impacto",AB30,""))),"")</f>
        <v/>
      </c>
      <c r="AA31" s="131" t="str">
        <f t="shared" si="1"/>
        <v/>
      </c>
      <c r="AB31" s="132" t="str">
        <f t="shared" si="23"/>
        <v/>
      </c>
      <c r="AC31" s="131" t="str">
        <f t="shared" si="3"/>
        <v/>
      </c>
      <c r="AD31" s="140" t="str">
        <f>IFERROR(IF(AND(S30="Impacto",S31="Impacto"),(AD30-(+AD30*V31)),IF(AND(S30="Probabilidad",S31="Impacto"),(AD29-(+AD29*V31)),IF(S31="Probabilidad",AD30,""))),"")</f>
        <v/>
      </c>
      <c r="AE31" s="133" t="str">
        <f t="shared" si="24"/>
        <v/>
      </c>
      <c r="AF31" s="134"/>
      <c r="AG31" s="135"/>
      <c r="AH31" s="136"/>
      <c r="AI31" s="137"/>
      <c r="AJ31" s="137"/>
      <c r="AK31" s="135"/>
      <c r="AL31" s="136"/>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row>
    <row r="32" spans="1:70" ht="151.5" customHeight="1" x14ac:dyDescent="0.25">
      <c r="A32" s="213"/>
      <c r="B32" s="216"/>
      <c r="C32" s="216"/>
      <c r="D32" s="142"/>
      <c r="E32" s="216"/>
      <c r="F32" s="242"/>
      <c r="G32" s="242"/>
      <c r="H32" s="216"/>
      <c r="I32" s="245"/>
      <c r="J32" s="210"/>
      <c r="K32" s="222"/>
      <c r="L32" s="225"/>
      <c r="M32" s="222">
        <f>IF(NOT(ISERROR(MATCH(L32,_xlfn.ANCHORARRAY(G43),0))),K45&amp;"Por favor no seleccionar los criterios de impacto",L32)</f>
        <v>0</v>
      </c>
      <c r="N32" s="210"/>
      <c r="O32" s="222"/>
      <c r="P32" s="219"/>
      <c r="Q32" s="125">
        <v>4</v>
      </c>
      <c r="R32" s="126"/>
      <c r="S32" s="127" t="str">
        <f t="shared" ref="S32:S34" si="25">IF(OR(T32="Preventivo",T32="Detectivo"),"Probabilidad",IF(T32="Correctivo","Impacto",""))</f>
        <v/>
      </c>
      <c r="T32" s="128"/>
      <c r="U32" s="128"/>
      <c r="V32" s="129" t="str">
        <f t="shared" si="22"/>
        <v/>
      </c>
      <c r="W32" s="128"/>
      <c r="X32" s="128"/>
      <c r="Y32" s="128"/>
      <c r="Z32" s="130" t="str">
        <f t="shared" ref="Z32:Z34" si="26">IFERROR(IF(AND(S31="Probabilidad",S32="Probabilidad"),(AB31-(+AB31*V32)),IF(AND(S31="Impacto",S32="Probabilidad"),(AB30-(+AB30*V32)),IF(S32="Impacto",AB31,""))),"")</f>
        <v/>
      </c>
      <c r="AA32" s="131" t="str">
        <f t="shared" si="1"/>
        <v/>
      </c>
      <c r="AB32" s="132" t="str">
        <f t="shared" si="23"/>
        <v/>
      </c>
      <c r="AC32" s="131" t="str">
        <f t="shared" si="3"/>
        <v/>
      </c>
      <c r="AD32" s="140" t="str">
        <f t="shared" ref="AD32:AD34" si="27">IFERROR(IF(AND(S31="Impacto",S32="Impacto"),(AD31-(+AD31*V32)),IF(AND(S31="Probabilidad",S32="Impacto"),(AD30-(+AD30*V32)),IF(S32="Probabilidad",AD31,""))),"")</f>
        <v/>
      </c>
      <c r="AE32" s="133" t="str">
        <f>IFERROR(IF(OR(AND(AA32="Muy Baja",AC32="Leve"),AND(AA32="Muy Baja",AC32="Menor"),AND(AA32="Baja",AC32="Leve")),"Bajo",IF(OR(AND(AA32="Muy baja",AC32="Moderado"),AND(AA32="Baja",AC32="Menor"),AND(AA32="Baja",AC32="Moderado"),AND(AA32="Media",AC32="Leve"),AND(AA32="Media",AC32="Menor"),AND(AA32="Media",AC32="Moderado"),AND(AA32="Alta",AC32="Leve"),AND(AA32="Alta",AC32="Menor")),"Moderado",IF(OR(AND(AA32="Muy Baja",AC32="Mayor"),AND(AA32="Baja",AC32="Mayor"),AND(AA32="Media",AC32="Mayor"),AND(AA32="Alta",AC32="Moderado"),AND(AA32="Alta",AC32="Mayor"),AND(AA32="Muy Alta",AC32="Leve"),AND(AA32="Muy Alta",AC32="Menor"),AND(AA32="Muy Alta",AC32="Moderado"),AND(AA32="Muy Alta",AC32="Mayor")),"Alto",IF(OR(AND(AA32="Muy Baja",AC32="Catastrófico"),AND(AA32="Baja",AC32="Catastrófico"),AND(AA32="Media",AC32="Catastrófico"),AND(AA32="Alta",AC32="Catastrófico"),AND(AA32="Muy Alta",AC32="Catastrófico")),"Extremo","")))),"")</f>
        <v/>
      </c>
      <c r="AF32" s="134"/>
      <c r="AG32" s="135"/>
      <c r="AH32" s="136"/>
      <c r="AI32" s="137"/>
      <c r="AJ32" s="137"/>
      <c r="AK32" s="135"/>
      <c r="AL32" s="136"/>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row>
    <row r="33" spans="1:70" ht="151.5" customHeight="1" x14ac:dyDescent="0.25">
      <c r="A33" s="213"/>
      <c r="B33" s="216"/>
      <c r="C33" s="216"/>
      <c r="D33" s="142"/>
      <c r="E33" s="216"/>
      <c r="F33" s="242"/>
      <c r="G33" s="242"/>
      <c r="H33" s="216"/>
      <c r="I33" s="245"/>
      <c r="J33" s="210"/>
      <c r="K33" s="222"/>
      <c r="L33" s="225"/>
      <c r="M33" s="222">
        <f>IF(NOT(ISERROR(MATCH(L33,_xlfn.ANCHORARRAY(G44),0))),K46&amp;"Por favor no seleccionar los criterios de impacto",L33)</f>
        <v>0</v>
      </c>
      <c r="N33" s="210"/>
      <c r="O33" s="222"/>
      <c r="P33" s="219"/>
      <c r="Q33" s="125">
        <v>5</v>
      </c>
      <c r="R33" s="126"/>
      <c r="S33" s="127" t="str">
        <f t="shared" si="25"/>
        <v/>
      </c>
      <c r="T33" s="128"/>
      <c r="U33" s="128"/>
      <c r="V33" s="129" t="str">
        <f t="shared" si="22"/>
        <v/>
      </c>
      <c r="W33" s="128"/>
      <c r="X33" s="128"/>
      <c r="Y33" s="128"/>
      <c r="Z33" s="139" t="str">
        <f t="shared" si="26"/>
        <v/>
      </c>
      <c r="AA33" s="131" t="str">
        <f>IFERROR(IF(Z33="","",IF(Z33&lt;=0.2,"Muy Baja",IF(Z33&lt;=0.4,"Baja",IF(Z33&lt;=0.6,"Media",IF(Z33&lt;=0.8,"Alta","Muy Alta"))))),"")</f>
        <v/>
      </c>
      <c r="AB33" s="132" t="str">
        <f t="shared" si="23"/>
        <v/>
      </c>
      <c r="AC33" s="131" t="str">
        <f t="shared" si="3"/>
        <v/>
      </c>
      <c r="AD33" s="140" t="str">
        <f t="shared" si="27"/>
        <v/>
      </c>
      <c r="AE33" s="133" t="str">
        <f t="shared" ref="AE33:AE34" si="28">IFERROR(IF(OR(AND(AA33="Muy Baja",AC33="Leve"),AND(AA33="Muy Baja",AC33="Menor"),AND(AA33="Baja",AC33="Leve")),"Bajo",IF(OR(AND(AA33="Muy baja",AC33="Moderado"),AND(AA33="Baja",AC33="Menor"),AND(AA33="Baja",AC33="Moderado"),AND(AA33="Media",AC33="Leve"),AND(AA33="Media",AC33="Menor"),AND(AA33="Media",AC33="Moderado"),AND(AA33="Alta",AC33="Leve"),AND(AA33="Alta",AC33="Menor")),"Moderado",IF(OR(AND(AA33="Muy Baja",AC33="Mayor"),AND(AA33="Baja",AC33="Mayor"),AND(AA33="Media",AC33="Mayor"),AND(AA33="Alta",AC33="Moderado"),AND(AA33="Alta",AC33="Mayor"),AND(AA33="Muy Alta",AC33="Leve"),AND(AA33="Muy Alta",AC33="Menor"),AND(AA33="Muy Alta",AC33="Moderado"),AND(AA33="Muy Alta",AC33="Mayor")),"Alto",IF(OR(AND(AA33="Muy Baja",AC33="Catastrófico"),AND(AA33="Baja",AC33="Catastrófico"),AND(AA33="Media",AC33="Catastrófico"),AND(AA33="Alta",AC33="Catastrófico"),AND(AA33="Muy Alta",AC33="Catastrófico")),"Extremo","")))),"")</f>
        <v/>
      </c>
      <c r="AF33" s="134"/>
      <c r="AG33" s="135"/>
      <c r="AH33" s="136"/>
      <c r="AI33" s="137"/>
      <c r="AJ33" s="137"/>
      <c r="AK33" s="135"/>
      <c r="AL33" s="136"/>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row>
    <row r="34" spans="1:70" ht="151.5" customHeight="1" x14ac:dyDescent="0.25">
      <c r="A34" s="214"/>
      <c r="B34" s="217"/>
      <c r="C34" s="217"/>
      <c r="D34" s="143"/>
      <c r="E34" s="217"/>
      <c r="F34" s="243"/>
      <c r="G34" s="243"/>
      <c r="H34" s="217"/>
      <c r="I34" s="246"/>
      <c r="J34" s="211"/>
      <c r="K34" s="223"/>
      <c r="L34" s="226"/>
      <c r="M34" s="223">
        <f>IF(NOT(ISERROR(MATCH(L34,_xlfn.ANCHORARRAY(G45),0))),K47&amp;"Por favor no seleccionar los criterios de impacto",L34)</f>
        <v>0</v>
      </c>
      <c r="N34" s="211"/>
      <c r="O34" s="223"/>
      <c r="P34" s="220"/>
      <c r="Q34" s="125">
        <v>6</v>
      </c>
      <c r="R34" s="126"/>
      <c r="S34" s="127" t="str">
        <f t="shared" si="25"/>
        <v/>
      </c>
      <c r="T34" s="128"/>
      <c r="U34" s="128"/>
      <c r="V34" s="129" t="str">
        <f t="shared" si="22"/>
        <v/>
      </c>
      <c r="W34" s="128"/>
      <c r="X34" s="128"/>
      <c r="Y34" s="128"/>
      <c r="Z34" s="130" t="str">
        <f t="shared" si="26"/>
        <v/>
      </c>
      <c r="AA34" s="131" t="str">
        <f t="shared" si="1"/>
        <v/>
      </c>
      <c r="AB34" s="132" t="str">
        <f t="shared" si="23"/>
        <v/>
      </c>
      <c r="AC34" s="131" t="str">
        <f t="shared" si="3"/>
        <v/>
      </c>
      <c r="AD34" s="140" t="str">
        <f t="shared" si="27"/>
        <v/>
      </c>
      <c r="AE34" s="133" t="str">
        <f t="shared" si="28"/>
        <v/>
      </c>
      <c r="AF34" s="134"/>
      <c r="AG34" s="135"/>
      <c r="AH34" s="136"/>
      <c r="AI34" s="137"/>
      <c r="AJ34" s="137"/>
      <c r="AK34" s="135"/>
      <c r="AL34" s="136"/>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row>
    <row r="35" spans="1:70" ht="151.5" customHeight="1" x14ac:dyDescent="0.25">
      <c r="A35" s="212">
        <v>5</v>
      </c>
      <c r="B35" s="215"/>
      <c r="C35" s="215"/>
      <c r="D35" s="141"/>
      <c r="E35" s="215"/>
      <c r="F35" s="241"/>
      <c r="G35" s="241"/>
      <c r="H35" s="215"/>
      <c r="I35" s="244"/>
      <c r="J35" s="209" t="str">
        <f>IF(I35&lt;=0,"",IF(I35&lt;=2,"Muy Baja",IF(I35&lt;=24,"Baja",IF(I35&lt;=500,"Media",IF(I35&lt;=5000,"Alta","Muy Alta")))))</f>
        <v/>
      </c>
      <c r="K35" s="221" t="str">
        <f>IF(J35="","",IF(J35="Muy Baja",0.2,IF(J35="Baja",0.4,IF(J35="Media",0.6,IF(J35="Alta",0.8,IF(J35="Muy Alta",1,))))))</f>
        <v/>
      </c>
      <c r="L35" s="224"/>
      <c r="M35" s="221">
        <f>IF(NOT(ISERROR(MATCH(L35,'Tabla Impacto'!$B$221:$B$223,0))),'Tabla Impacto'!$F$223&amp;"Por favor no seleccionar los criterios de impacto(Afectación Económica o presupuestal y Pérdida Reputacional)",L35)</f>
        <v>0</v>
      </c>
      <c r="N35" s="209" t="str">
        <f>IF(OR(M35='Tabla Impacto'!$C$11,M35='Tabla Impacto'!$D$11),"Leve",IF(OR(M35='Tabla Impacto'!$C$12,M35='Tabla Impacto'!$D$12),"Menor",IF(OR(M35='Tabla Impacto'!$C$13,M35='Tabla Impacto'!$D$13),"Moderado",IF(OR(M35='Tabla Impacto'!$C$14,M35='Tabla Impacto'!$D$14),"Mayor",IF(OR(M35='Tabla Impacto'!$C$15,M35='Tabla Impacto'!$D$15),"Catastrófico","")))))</f>
        <v/>
      </c>
      <c r="O35" s="221" t="str">
        <f>IF(N35="","",IF(N35="Leve",0.2,IF(N35="Menor",0.4,IF(N35="Moderado",0.6,IF(N35="Mayor",0.8,IF(N35="Catastrófico",1,))))))</f>
        <v/>
      </c>
      <c r="P35" s="218" t="str">
        <f>IF(OR(AND(J35="Muy Baja",N35="Leve"),AND(J35="Muy Baja",N35="Menor"),AND(J35="Baja",N35="Leve")),"Bajo",IF(OR(AND(J35="Muy baja",N35="Moderado"),AND(J35="Baja",N35="Menor"),AND(J35="Baja",N35="Moderado"),AND(J35="Media",N35="Leve"),AND(J35="Media",N35="Menor"),AND(J35="Media",N35="Moderado"),AND(J35="Alta",N35="Leve"),AND(J35="Alta",N35="Menor")),"Moderado",IF(OR(AND(J35="Muy Baja",N35="Mayor"),AND(J35="Baja",N35="Mayor"),AND(J35="Media",N35="Mayor"),AND(J35="Alta",N35="Moderado"),AND(J35="Alta",N35="Mayor"),AND(J35="Muy Alta",N35="Leve"),AND(J35="Muy Alta",N35="Menor"),AND(J35="Muy Alta",N35="Moderado"),AND(J35="Muy Alta",N35="Mayor")),"Alto",IF(OR(AND(J35="Muy Baja",N35="Catastrófico"),AND(J35="Baja",N35="Catastrófico"),AND(J35="Media",N35="Catastrófico"),AND(J35="Alta",N35="Catastrófico"),AND(J35="Muy Alta",N35="Catastrófico")),"Extremo",""))))</f>
        <v/>
      </c>
      <c r="Q35" s="125">
        <v>1</v>
      </c>
      <c r="R35" s="126"/>
      <c r="S35" s="127" t="str">
        <f>IF(OR(T35="Preventivo",T35="Detectivo"),"Probabilidad",IF(T35="Correctivo","Impacto",""))</f>
        <v/>
      </c>
      <c r="T35" s="128"/>
      <c r="U35" s="128"/>
      <c r="V35" s="129" t="str">
        <f>IF(AND(T35="Preventivo",U35="Automático"),"50%",IF(AND(T35="Preventivo",U35="Manual"),"40%",IF(AND(T35="Detectivo",U35="Automático"),"40%",IF(AND(T35="Detectivo",U35="Manual"),"30%",IF(AND(T35="Correctivo",U35="Automático"),"35%",IF(AND(T35="Correctivo",U35="Manual"),"25%",""))))))</f>
        <v/>
      </c>
      <c r="W35" s="128"/>
      <c r="X35" s="128"/>
      <c r="Y35" s="128"/>
      <c r="Z35" s="130" t="str">
        <f>IFERROR(IF(S35="Probabilidad",(K35-(+K35*V35)),IF(S35="Impacto",K35,"")),"")</f>
        <v/>
      </c>
      <c r="AA35" s="131" t="str">
        <f>IFERROR(IF(Z35="","",IF(Z35&lt;=0.2,"Muy Baja",IF(Z35&lt;=0.4,"Baja",IF(Z35&lt;=0.6,"Media",IF(Z35&lt;=0.8,"Alta","Muy Alta"))))),"")</f>
        <v/>
      </c>
      <c r="AB35" s="132" t="str">
        <f>+Z35</f>
        <v/>
      </c>
      <c r="AC35" s="131" t="str">
        <f>IFERROR(IF(AD35="","",IF(AD35&lt;=0.2,"Leve",IF(AD35&lt;=0.4,"Menor",IF(AD35&lt;=0.6,"Moderado",IF(AD35&lt;=0.8,"Mayor","Catastrófico"))))),"")</f>
        <v/>
      </c>
      <c r="AD35" s="140" t="str">
        <f>IFERROR(IF(S35="Impacto",(O35-(+O35*V35)),IF(S35="Probabilidad",O35,"")),"")</f>
        <v/>
      </c>
      <c r="AE35" s="133" t="str">
        <f>IFERROR(IF(OR(AND(AA35="Muy Baja",AC35="Leve"),AND(AA35="Muy Baja",AC35="Menor"),AND(AA35="Baja",AC35="Leve")),"Bajo",IF(OR(AND(AA35="Muy baja",AC35="Moderado"),AND(AA35="Baja",AC35="Menor"),AND(AA35="Baja",AC35="Moderado"),AND(AA35="Media",AC35="Leve"),AND(AA35="Media",AC35="Menor"),AND(AA35="Media",AC35="Moderado"),AND(AA35="Alta",AC35="Leve"),AND(AA35="Alta",AC35="Menor")),"Moderado",IF(OR(AND(AA35="Muy Baja",AC35="Mayor"),AND(AA35="Baja",AC35="Mayor"),AND(AA35="Media",AC35="Mayor"),AND(AA35="Alta",AC35="Moderado"),AND(AA35="Alta",AC35="Mayor"),AND(AA35="Muy Alta",AC35="Leve"),AND(AA35="Muy Alta",AC35="Menor"),AND(AA35="Muy Alta",AC35="Moderado"),AND(AA35="Muy Alta",AC35="Mayor")),"Alto",IF(OR(AND(AA35="Muy Baja",AC35="Catastrófico"),AND(AA35="Baja",AC35="Catastrófico"),AND(AA35="Media",AC35="Catastrófico"),AND(AA35="Alta",AC35="Catastrófico"),AND(AA35="Muy Alta",AC35="Catastrófico")),"Extremo","")))),"")</f>
        <v/>
      </c>
      <c r="AF35" s="134"/>
      <c r="AG35" s="135"/>
      <c r="AH35" s="136"/>
      <c r="AI35" s="137"/>
      <c r="AJ35" s="137"/>
      <c r="AK35" s="135"/>
      <c r="AL35" s="136"/>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row>
    <row r="36" spans="1:70" ht="151.5" customHeight="1" x14ac:dyDescent="0.25">
      <c r="A36" s="213"/>
      <c r="B36" s="216"/>
      <c r="C36" s="216"/>
      <c r="D36" s="142"/>
      <c r="E36" s="216"/>
      <c r="F36" s="242"/>
      <c r="G36" s="242"/>
      <c r="H36" s="216"/>
      <c r="I36" s="245"/>
      <c r="J36" s="210"/>
      <c r="K36" s="222"/>
      <c r="L36" s="225"/>
      <c r="M36" s="222">
        <f>IF(NOT(ISERROR(MATCH(L36,_xlfn.ANCHORARRAY(G47),0))),K49&amp;"Por favor no seleccionar los criterios de impacto",L36)</f>
        <v>0</v>
      </c>
      <c r="N36" s="210"/>
      <c r="O36" s="222"/>
      <c r="P36" s="219"/>
      <c r="Q36" s="125">
        <v>2</v>
      </c>
      <c r="R36" s="126"/>
      <c r="S36" s="127" t="str">
        <f>IF(OR(T36="Preventivo",T36="Detectivo"),"Probabilidad",IF(T36="Correctivo","Impacto",""))</f>
        <v/>
      </c>
      <c r="T36" s="128"/>
      <c r="U36" s="128"/>
      <c r="V36" s="129" t="str">
        <f t="shared" ref="V36:V40" si="29">IF(AND(T36="Preventivo",U36="Automático"),"50%",IF(AND(T36="Preventivo",U36="Manual"),"40%",IF(AND(T36="Detectivo",U36="Automático"),"40%",IF(AND(T36="Detectivo",U36="Manual"),"30%",IF(AND(T36="Correctivo",U36="Automático"),"35%",IF(AND(T36="Correctivo",U36="Manual"),"25%",""))))))</f>
        <v/>
      </c>
      <c r="W36" s="128"/>
      <c r="X36" s="128"/>
      <c r="Y36" s="128"/>
      <c r="Z36" s="130" t="str">
        <f>IFERROR(IF(AND(S35="Probabilidad",S36="Probabilidad"),(AB35-(+AB35*V36)),IF(S36="Probabilidad",(K35-(+K35*V36)),IF(S36="Impacto",AB35,""))),"")</f>
        <v/>
      </c>
      <c r="AA36" s="131" t="str">
        <f t="shared" si="1"/>
        <v/>
      </c>
      <c r="AB36" s="132" t="str">
        <f t="shared" ref="AB36:AB40" si="30">+Z36</f>
        <v/>
      </c>
      <c r="AC36" s="131" t="str">
        <f t="shared" si="3"/>
        <v/>
      </c>
      <c r="AD36" s="140" t="str">
        <f>IFERROR(IF(AND(S35="Impacto",S36="Impacto"),(AD35-(+AD35*V36)),IF(S36="Impacto",(O35-(+O35*V36)),IF(S36="Probabilidad",AD35,""))),"")</f>
        <v/>
      </c>
      <c r="AE36" s="133" t="str">
        <f t="shared" ref="AE36:AE37" si="31">IFERROR(IF(OR(AND(AA36="Muy Baja",AC36="Leve"),AND(AA36="Muy Baja",AC36="Menor"),AND(AA36="Baja",AC36="Leve")),"Bajo",IF(OR(AND(AA36="Muy baja",AC36="Moderado"),AND(AA36="Baja",AC36="Menor"),AND(AA36="Baja",AC36="Moderado"),AND(AA36="Media",AC36="Leve"),AND(AA36="Media",AC36="Menor"),AND(AA36="Media",AC36="Moderado"),AND(AA36="Alta",AC36="Leve"),AND(AA36="Alta",AC36="Menor")),"Moderado",IF(OR(AND(AA36="Muy Baja",AC36="Mayor"),AND(AA36="Baja",AC36="Mayor"),AND(AA36="Media",AC36="Mayor"),AND(AA36="Alta",AC36="Moderado"),AND(AA36="Alta",AC36="Mayor"),AND(AA36="Muy Alta",AC36="Leve"),AND(AA36="Muy Alta",AC36="Menor"),AND(AA36="Muy Alta",AC36="Moderado"),AND(AA36="Muy Alta",AC36="Mayor")),"Alto",IF(OR(AND(AA36="Muy Baja",AC36="Catastrófico"),AND(AA36="Baja",AC36="Catastrófico"),AND(AA36="Media",AC36="Catastrófico"),AND(AA36="Alta",AC36="Catastrófico"),AND(AA36="Muy Alta",AC36="Catastrófico")),"Extremo","")))),"")</f>
        <v/>
      </c>
      <c r="AF36" s="134"/>
      <c r="AG36" s="135"/>
      <c r="AH36" s="136"/>
      <c r="AI36" s="137"/>
      <c r="AJ36" s="137"/>
      <c r="AK36" s="135"/>
      <c r="AL36" s="136"/>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row>
    <row r="37" spans="1:70" ht="151.5" customHeight="1" x14ac:dyDescent="0.25">
      <c r="A37" s="213"/>
      <c r="B37" s="216"/>
      <c r="C37" s="216"/>
      <c r="D37" s="142"/>
      <c r="E37" s="216"/>
      <c r="F37" s="242"/>
      <c r="G37" s="242"/>
      <c r="H37" s="216"/>
      <c r="I37" s="245"/>
      <c r="J37" s="210"/>
      <c r="K37" s="222"/>
      <c r="L37" s="225"/>
      <c r="M37" s="222">
        <f>IF(NOT(ISERROR(MATCH(L37,_xlfn.ANCHORARRAY(G48),0))),K50&amp;"Por favor no seleccionar los criterios de impacto",L37)</f>
        <v>0</v>
      </c>
      <c r="N37" s="210"/>
      <c r="O37" s="222"/>
      <c r="P37" s="219"/>
      <c r="Q37" s="125">
        <v>3</v>
      </c>
      <c r="R37" s="138"/>
      <c r="S37" s="127" t="str">
        <f>IF(OR(T37="Preventivo",T37="Detectivo"),"Probabilidad",IF(T37="Correctivo","Impacto",""))</f>
        <v/>
      </c>
      <c r="T37" s="128"/>
      <c r="U37" s="128"/>
      <c r="V37" s="129" t="str">
        <f t="shared" si="29"/>
        <v/>
      </c>
      <c r="W37" s="128"/>
      <c r="X37" s="128"/>
      <c r="Y37" s="128"/>
      <c r="Z37" s="130" t="str">
        <f>IFERROR(IF(AND(S36="Probabilidad",S37="Probabilidad"),(AB36-(+AB36*V37)),IF(AND(S36="Impacto",S37="Probabilidad"),(AB35-(+AB35*V37)),IF(S37="Impacto",AB36,""))),"")</f>
        <v/>
      </c>
      <c r="AA37" s="131" t="str">
        <f t="shared" si="1"/>
        <v/>
      </c>
      <c r="AB37" s="132" t="str">
        <f t="shared" si="30"/>
        <v/>
      </c>
      <c r="AC37" s="131" t="str">
        <f t="shared" si="3"/>
        <v/>
      </c>
      <c r="AD37" s="140" t="str">
        <f>IFERROR(IF(AND(S36="Impacto",S37="Impacto"),(AD36-(+AD36*V37)),IF(AND(S36="Probabilidad",S37="Impacto"),(AD35-(+AD35*V37)),IF(S37="Probabilidad",AD36,""))),"")</f>
        <v/>
      </c>
      <c r="AE37" s="133" t="str">
        <f t="shared" si="31"/>
        <v/>
      </c>
      <c r="AF37" s="134"/>
      <c r="AG37" s="135"/>
      <c r="AH37" s="136"/>
      <c r="AI37" s="137"/>
      <c r="AJ37" s="137"/>
      <c r="AK37" s="135"/>
      <c r="AL37" s="136"/>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row>
    <row r="38" spans="1:70" ht="151.5" customHeight="1" x14ac:dyDescent="0.25">
      <c r="A38" s="213"/>
      <c r="B38" s="216"/>
      <c r="C38" s="216"/>
      <c r="D38" s="142"/>
      <c r="E38" s="216"/>
      <c r="F38" s="242"/>
      <c r="G38" s="242"/>
      <c r="H38" s="216"/>
      <c r="I38" s="245"/>
      <c r="J38" s="210"/>
      <c r="K38" s="222"/>
      <c r="L38" s="225"/>
      <c r="M38" s="222">
        <f>IF(NOT(ISERROR(MATCH(L38,_xlfn.ANCHORARRAY(G49),0))),K51&amp;"Por favor no seleccionar los criterios de impacto",L38)</f>
        <v>0</v>
      </c>
      <c r="N38" s="210"/>
      <c r="O38" s="222"/>
      <c r="P38" s="219"/>
      <c r="Q38" s="125">
        <v>4</v>
      </c>
      <c r="R38" s="126"/>
      <c r="S38" s="127" t="str">
        <f t="shared" ref="S38:S40" si="32">IF(OR(T38="Preventivo",T38="Detectivo"),"Probabilidad",IF(T38="Correctivo","Impacto",""))</f>
        <v/>
      </c>
      <c r="T38" s="128"/>
      <c r="U38" s="128"/>
      <c r="V38" s="129" t="str">
        <f t="shared" si="29"/>
        <v/>
      </c>
      <c r="W38" s="128"/>
      <c r="X38" s="128"/>
      <c r="Y38" s="128"/>
      <c r="Z38" s="130" t="str">
        <f t="shared" ref="Z38:Z40" si="33">IFERROR(IF(AND(S37="Probabilidad",S38="Probabilidad"),(AB37-(+AB37*V38)),IF(AND(S37="Impacto",S38="Probabilidad"),(AB36-(+AB36*V38)),IF(S38="Impacto",AB37,""))),"")</f>
        <v/>
      </c>
      <c r="AA38" s="131" t="str">
        <f t="shared" si="1"/>
        <v/>
      </c>
      <c r="AB38" s="132" t="str">
        <f t="shared" si="30"/>
        <v/>
      </c>
      <c r="AC38" s="131" t="str">
        <f t="shared" si="3"/>
        <v/>
      </c>
      <c r="AD38" s="140" t="str">
        <f t="shared" ref="AD38:AD40" si="34">IFERROR(IF(AND(S37="Impacto",S38="Impacto"),(AD37-(+AD37*V38)),IF(AND(S37="Probabilidad",S38="Impacto"),(AD36-(+AD36*V38)),IF(S38="Probabilidad",AD37,""))),"")</f>
        <v/>
      </c>
      <c r="AE38" s="133" t="str">
        <f>IFERROR(IF(OR(AND(AA38="Muy Baja",AC38="Leve"),AND(AA38="Muy Baja",AC38="Menor"),AND(AA38="Baja",AC38="Leve")),"Bajo",IF(OR(AND(AA38="Muy baja",AC38="Moderado"),AND(AA38="Baja",AC38="Menor"),AND(AA38="Baja",AC38="Moderado"),AND(AA38="Media",AC38="Leve"),AND(AA38="Media",AC38="Menor"),AND(AA38="Media",AC38="Moderado"),AND(AA38="Alta",AC38="Leve"),AND(AA38="Alta",AC38="Menor")),"Moderado",IF(OR(AND(AA38="Muy Baja",AC38="Mayor"),AND(AA38="Baja",AC38="Mayor"),AND(AA38="Media",AC38="Mayor"),AND(AA38="Alta",AC38="Moderado"),AND(AA38="Alta",AC38="Mayor"),AND(AA38="Muy Alta",AC38="Leve"),AND(AA38="Muy Alta",AC38="Menor"),AND(AA38="Muy Alta",AC38="Moderado"),AND(AA38="Muy Alta",AC38="Mayor")),"Alto",IF(OR(AND(AA38="Muy Baja",AC38="Catastrófico"),AND(AA38="Baja",AC38="Catastrófico"),AND(AA38="Media",AC38="Catastrófico"),AND(AA38="Alta",AC38="Catastrófico"),AND(AA38="Muy Alta",AC38="Catastrófico")),"Extremo","")))),"")</f>
        <v/>
      </c>
      <c r="AF38" s="134"/>
      <c r="AG38" s="135"/>
      <c r="AH38" s="136"/>
      <c r="AI38" s="137"/>
      <c r="AJ38" s="137"/>
      <c r="AK38" s="135"/>
      <c r="AL38" s="136"/>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row>
    <row r="39" spans="1:70" ht="151.5" customHeight="1" x14ac:dyDescent="0.25">
      <c r="A39" s="213"/>
      <c r="B39" s="216"/>
      <c r="C39" s="216"/>
      <c r="D39" s="142"/>
      <c r="E39" s="216"/>
      <c r="F39" s="242"/>
      <c r="G39" s="242"/>
      <c r="H39" s="216"/>
      <c r="I39" s="245"/>
      <c r="J39" s="210"/>
      <c r="K39" s="222"/>
      <c r="L39" s="225"/>
      <c r="M39" s="222">
        <f>IF(NOT(ISERROR(MATCH(L39,_xlfn.ANCHORARRAY(G50),0))),K52&amp;"Por favor no seleccionar los criterios de impacto",L39)</f>
        <v>0</v>
      </c>
      <c r="N39" s="210"/>
      <c r="O39" s="222"/>
      <c r="P39" s="219"/>
      <c r="Q39" s="125">
        <v>5</v>
      </c>
      <c r="R39" s="126"/>
      <c r="S39" s="127" t="str">
        <f t="shared" si="32"/>
        <v/>
      </c>
      <c r="T39" s="128"/>
      <c r="U39" s="128"/>
      <c r="V39" s="129" t="str">
        <f t="shared" si="29"/>
        <v/>
      </c>
      <c r="W39" s="128"/>
      <c r="X39" s="128"/>
      <c r="Y39" s="128"/>
      <c r="Z39" s="130" t="str">
        <f t="shared" si="33"/>
        <v/>
      </c>
      <c r="AA39" s="131" t="str">
        <f t="shared" si="1"/>
        <v/>
      </c>
      <c r="AB39" s="132" t="str">
        <f t="shared" si="30"/>
        <v/>
      </c>
      <c r="AC39" s="131" t="str">
        <f t="shared" si="3"/>
        <v/>
      </c>
      <c r="AD39" s="140" t="str">
        <f t="shared" si="34"/>
        <v/>
      </c>
      <c r="AE39" s="133" t="str">
        <f t="shared" ref="AE39:AE40" si="35">IFERROR(IF(OR(AND(AA39="Muy Baja",AC39="Leve"),AND(AA39="Muy Baja",AC39="Menor"),AND(AA39="Baja",AC39="Leve")),"Bajo",IF(OR(AND(AA39="Muy baja",AC39="Moderado"),AND(AA39="Baja",AC39="Menor"),AND(AA39="Baja",AC39="Moderado"),AND(AA39="Media",AC39="Leve"),AND(AA39="Media",AC39="Menor"),AND(AA39="Media",AC39="Moderado"),AND(AA39="Alta",AC39="Leve"),AND(AA39="Alta",AC39="Menor")),"Moderado",IF(OR(AND(AA39="Muy Baja",AC39="Mayor"),AND(AA39="Baja",AC39="Mayor"),AND(AA39="Media",AC39="Mayor"),AND(AA39="Alta",AC39="Moderado"),AND(AA39="Alta",AC39="Mayor"),AND(AA39="Muy Alta",AC39="Leve"),AND(AA39="Muy Alta",AC39="Menor"),AND(AA39="Muy Alta",AC39="Moderado"),AND(AA39="Muy Alta",AC39="Mayor")),"Alto",IF(OR(AND(AA39="Muy Baja",AC39="Catastrófico"),AND(AA39="Baja",AC39="Catastrófico"),AND(AA39="Media",AC39="Catastrófico"),AND(AA39="Alta",AC39="Catastrófico"),AND(AA39="Muy Alta",AC39="Catastrófico")),"Extremo","")))),"")</f>
        <v/>
      </c>
      <c r="AF39" s="134"/>
      <c r="AG39" s="135"/>
      <c r="AH39" s="136"/>
      <c r="AI39" s="137"/>
      <c r="AJ39" s="137"/>
      <c r="AK39" s="135"/>
      <c r="AL39" s="136"/>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row>
    <row r="40" spans="1:70" ht="151.5" customHeight="1" x14ac:dyDescent="0.25">
      <c r="A40" s="214"/>
      <c r="B40" s="217"/>
      <c r="C40" s="217"/>
      <c r="D40" s="143"/>
      <c r="E40" s="217"/>
      <c r="F40" s="243"/>
      <c r="G40" s="243"/>
      <c r="H40" s="217"/>
      <c r="I40" s="246"/>
      <c r="J40" s="211"/>
      <c r="K40" s="223"/>
      <c r="L40" s="226"/>
      <c r="M40" s="223">
        <f>IF(NOT(ISERROR(MATCH(L40,_xlfn.ANCHORARRAY(G51),0))),K53&amp;"Por favor no seleccionar los criterios de impacto",L40)</f>
        <v>0</v>
      </c>
      <c r="N40" s="211"/>
      <c r="O40" s="223"/>
      <c r="P40" s="220"/>
      <c r="Q40" s="125">
        <v>6</v>
      </c>
      <c r="R40" s="126"/>
      <c r="S40" s="127" t="str">
        <f t="shared" si="32"/>
        <v/>
      </c>
      <c r="T40" s="128"/>
      <c r="U40" s="128"/>
      <c r="V40" s="129" t="str">
        <f t="shared" si="29"/>
        <v/>
      </c>
      <c r="W40" s="128"/>
      <c r="X40" s="128"/>
      <c r="Y40" s="128"/>
      <c r="Z40" s="130" t="str">
        <f t="shared" si="33"/>
        <v/>
      </c>
      <c r="AA40" s="131" t="str">
        <f t="shared" si="1"/>
        <v/>
      </c>
      <c r="AB40" s="132" t="str">
        <f t="shared" si="30"/>
        <v/>
      </c>
      <c r="AC40" s="131" t="str">
        <f t="shared" si="3"/>
        <v/>
      </c>
      <c r="AD40" s="140" t="str">
        <f t="shared" si="34"/>
        <v/>
      </c>
      <c r="AE40" s="133" t="str">
        <f t="shared" si="35"/>
        <v/>
      </c>
      <c r="AF40" s="134"/>
      <c r="AG40" s="135"/>
      <c r="AH40" s="136"/>
      <c r="AI40" s="137"/>
      <c r="AJ40" s="137"/>
      <c r="AK40" s="135"/>
      <c r="AL40" s="136"/>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row>
    <row r="41" spans="1:70" ht="151.5" customHeight="1" x14ac:dyDescent="0.25">
      <c r="A41" s="212">
        <v>6</v>
      </c>
      <c r="B41" s="215"/>
      <c r="C41" s="215"/>
      <c r="D41" s="141"/>
      <c r="E41" s="215"/>
      <c r="F41" s="241"/>
      <c r="G41" s="241"/>
      <c r="H41" s="215"/>
      <c r="I41" s="244"/>
      <c r="J41" s="209" t="str">
        <f>IF(I41&lt;=0,"",IF(I41&lt;=2,"Muy Baja",IF(I41&lt;=24,"Baja",IF(I41&lt;=500,"Media",IF(I41&lt;=5000,"Alta","Muy Alta")))))</f>
        <v/>
      </c>
      <c r="K41" s="221" t="str">
        <f>IF(J41="","",IF(J41="Muy Baja",0.2,IF(J41="Baja",0.4,IF(J41="Media",0.6,IF(J41="Alta",0.8,IF(J41="Muy Alta",1,))))))</f>
        <v/>
      </c>
      <c r="L41" s="224"/>
      <c r="M41" s="221">
        <f>IF(NOT(ISERROR(MATCH(L41,'Tabla Impacto'!$B$221:$B$223,0))),'Tabla Impacto'!$F$223&amp;"Por favor no seleccionar los criterios de impacto(Afectación Económica o presupuestal y Pérdida Reputacional)",L41)</f>
        <v>0</v>
      </c>
      <c r="N41" s="209" t="str">
        <f>IF(OR(M41='Tabla Impacto'!$C$11,M41='Tabla Impacto'!$D$11),"Leve",IF(OR(M41='Tabla Impacto'!$C$12,M41='Tabla Impacto'!$D$12),"Menor",IF(OR(M41='Tabla Impacto'!$C$13,M41='Tabla Impacto'!$D$13),"Moderado",IF(OR(M41='Tabla Impacto'!$C$14,M41='Tabla Impacto'!$D$14),"Mayor",IF(OR(M41='Tabla Impacto'!$C$15,M41='Tabla Impacto'!$D$15),"Catastrófico","")))))</f>
        <v/>
      </c>
      <c r="O41" s="221" t="str">
        <f>IF(N41="","",IF(N41="Leve",0.2,IF(N41="Menor",0.4,IF(N41="Moderado",0.6,IF(N41="Mayor",0.8,IF(N41="Catastrófico",1,))))))</f>
        <v/>
      </c>
      <c r="P41" s="218" t="str">
        <f>IF(OR(AND(J41="Muy Baja",N41="Leve"),AND(J41="Muy Baja",N41="Menor"),AND(J41="Baja",N41="Leve")),"Bajo",IF(OR(AND(J41="Muy baja",N41="Moderado"),AND(J41="Baja",N41="Menor"),AND(J41="Baja",N41="Moderado"),AND(J41="Media",N41="Leve"),AND(J41="Media",N41="Menor"),AND(J41="Media",N41="Moderado"),AND(J41="Alta",N41="Leve"),AND(J41="Alta",N41="Menor")),"Moderado",IF(OR(AND(J41="Muy Baja",N41="Mayor"),AND(J41="Baja",N41="Mayor"),AND(J41="Media",N41="Mayor"),AND(J41="Alta",N41="Moderado"),AND(J41="Alta",N41="Mayor"),AND(J41="Muy Alta",N41="Leve"),AND(J41="Muy Alta",N41="Menor"),AND(J41="Muy Alta",N41="Moderado"),AND(J41="Muy Alta",N41="Mayor")),"Alto",IF(OR(AND(J41="Muy Baja",N41="Catastrófico"),AND(J41="Baja",N41="Catastrófico"),AND(J41="Media",N41="Catastrófico"),AND(J41="Alta",N41="Catastrófico"),AND(J41="Muy Alta",N41="Catastrófico")),"Extremo",""))))</f>
        <v/>
      </c>
      <c r="Q41" s="125">
        <v>1</v>
      </c>
      <c r="R41" s="126"/>
      <c r="S41" s="127" t="str">
        <f>IF(OR(T41="Preventivo",T41="Detectivo"),"Probabilidad",IF(T41="Correctivo","Impacto",""))</f>
        <v/>
      </c>
      <c r="T41" s="128"/>
      <c r="U41" s="128"/>
      <c r="V41" s="129" t="str">
        <f>IF(AND(T41="Preventivo",U41="Automático"),"50%",IF(AND(T41="Preventivo",U41="Manual"),"40%",IF(AND(T41="Detectivo",U41="Automático"),"40%",IF(AND(T41="Detectivo",U41="Manual"),"30%",IF(AND(T41="Correctivo",U41="Automático"),"35%",IF(AND(T41="Correctivo",U41="Manual"),"25%",""))))))</f>
        <v/>
      </c>
      <c r="W41" s="128"/>
      <c r="X41" s="128"/>
      <c r="Y41" s="128"/>
      <c r="Z41" s="130" t="str">
        <f>IFERROR(IF(S41="Probabilidad",(K41-(+K41*V41)),IF(S41="Impacto",K41,"")),"")</f>
        <v/>
      </c>
      <c r="AA41" s="131" t="str">
        <f>IFERROR(IF(Z41="","",IF(Z41&lt;=0.2,"Muy Baja",IF(Z41&lt;=0.4,"Baja",IF(Z41&lt;=0.6,"Media",IF(Z41&lt;=0.8,"Alta","Muy Alta"))))),"")</f>
        <v/>
      </c>
      <c r="AB41" s="132" t="str">
        <f>+Z41</f>
        <v/>
      </c>
      <c r="AC41" s="131" t="str">
        <f>IFERROR(IF(AD41="","",IF(AD41&lt;=0.2,"Leve",IF(AD41&lt;=0.4,"Menor",IF(AD41&lt;=0.6,"Moderado",IF(AD41&lt;=0.8,"Mayor","Catastrófico"))))),"")</f>
        <v/>
      </c>
      <c r="AD41" s="140" t="str">
        <f>IFERROR(IF(S41="Impacto",(O41-(+O41*V41)),IF(S41="Probabilidad",O41,"")),"")</f>
        <v/>
      </c>
      <c r="AE41" s="133" t="str">
        <f>IFERROR(IF(OR(AND(AA41="Muy Baja",AC41="Leve"),AND(AA41="Muy Baja",AC41="Menor"),AND(AA41="Baja",AC41="Leve")),"Bajo",IF(OR(AND(AA41="Muy baja",AC41="Moderado"),AND(AA41="Baja",AC41="Menor"),AND(AA41="Baja",AC41="Moderado"),AND(AA41="Media",AC41="Leve"),AND(AA41="Media",AC41="Menor"),AND(AA41="Media",AC41="Moderado"),AND(AA41="Alta",AC41="Leve"),AND(AA41="Alta",AC41="Menor")),"Moderado",IF(OR(AND(AA41="Muy Baja",AC41="Mayor"),AND(AA41="Baja",AC41="Mayor"),AND(AA41="Media",AC41="Mayor"),AND(AA41="Alta",AC41="Moderado"),AND(AA41="Alta",AC41="Mayor"),AND(AA41="Muy Alta",AC41="Leve"),AND(AA41="Muy Alta",AC41="Menor"),AND(AA41="Muy Alta",AC41="Moderado"),AND(AA41="Muy Alta",AC41="Mayor")),"Alto",IF(OR(AND(AA41="Muy Baja",AC41="Catastrófico"),AND(AA41="Baja",AC41="Catastrófico"),AND(AA41="Media",AC41="Catastrófico"),AND(AA41="Alta",AC41="Catastrófico"),AND(AA41="Muy Alta",AC41="Catastrófico")),"Extremo","")))),"")</f>
        <v/>
      </c>
      <c r="AF41" s="134"/>
      <c r="AG41" s="135"/>
      <c r="AH41" s="136"/>
      <c r="AI41" s="137"/>
      <c r="AJ41" s="137"/>
      <c r="AK41" s="135"/>
      <c r="AL41" s="136"/>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row>
    <row r="42" spans="1:70" ht="151.5" customHeight="1" x14ac:dyDescent="0.25">
      <c r="A42" s="213"/>
      <c r="B42" s="216"/>
      <c r="C42" s="216"/>
      <c r="D42" s="142"/>
      <c r="E42" s="216"/>
      <c r="F42" s="242"/>
      <c r="G42" s="242"/>
      <c r="H42" s="216"/>
      <c r="I42" s="245"/>
      <c r="J42" s="210"/>
      <c r="K42" s="222"/>
      <c r="L42" s="225"/>
      <c r="M42" s="222">
        <f>IF(NOT(ISERROR(MATCH(L42,_xlfn.ANCHORARRAY(G53),0))),K55&amp;"Por favor no seleccionar los criterios de impacto",L42)</f>
        <v>0</v>
      </c>
      <c r="N42" s="210"/>
      <c r="O42" s="222"/>
      <c r="P42" s="219"/>
      <c r="Q42" s="125">
        <v>2</v>
      </c>
      <c r="R42" s="126"/>
      <c r="S42" s="127" t="str">
        <f>IF(OR(T42="Preventivo",T42="Detectivo"),"Probabilidad",IF(T42="Correctivo","Impacto",""))</f>
        <v/>
      </c>
      <c r="T42" s="128"/>
      <c r="U42" s="128"/>
      <c r="V42" s="129" t="str">
        <f t="shared" ref="V42:V46" si="36">IF(AND(T42="Preventivo",U42="Automático"),"50%",IF(AND(T42="Preventivo",U42="Manual"),"40%",IF(AND(T42="Detectivo",U42="Automático"),"40%",IF(AND(T42="Detectivo",U42="Manual"),"30%",IF(AND(T42="Correctivo",U42="Automático"),"35%",IF(AND(T42="Correctivo",U42="Manual"),"25%",""))))))</f>
        <v/>
      </c>
      <c r="W42" s="128"/>
      <c r="X42" s="128"/>
      <c r="Y42" s="128"/>
      <c r="Z42" s="130" t="str">
        <f>IFERROR(IF(AND(S41="Probabilidad",S42="Probabilidad"),(AB41-(+AB41*V42)),IF(S42="Probabilidad",(K41-(+K41*V42)),IF(S42="Impacto",AB41,""))),"")</f>
        <v/>
      </c>
      <c r="AA42" s="131" t="str">
        <f t="shared" si="1"/>
        <v/>
      </c>
      <c r="AB42" s="132" t="str">
        <f t="shared" ref="AB42:AB46" si="37">+Z42</f>
        <v/>
      </c>
      <c r="AC42" s="131" t="str">
        <f t="shared" si="3"/>
        <v/>
      </c>
      <c r="AD42" s="140" t="str">
        <f>IFERROR(IF(AND(S41="Impacto",S42="Impacto"),(AD41-(+AD41*V42)),IF(S42="Impacto",(O41-(+O41*V42)),IF(S42="Probabilidad",AD41,""))),"")</f>
        <v/>
      </c>
      <c r="AE42" s="133" t="str">
        <f t="shared" ref="AE42:AE43" si="38">IFERROR(IF(OR(AND(AA42="Muy Baja",AC42="Leve"),AND(AA42="Muy Baja",AC42="Menor"),AND(AA42="Baja",AC42="Leve")),"Bajo",IF(OR(AND(AA42="Muy baja",AC42="Moderado"),AND(AA42="Baja",AC42="Menor"),AND(AA42="Baja",AC42="Moderado"),AND(AA42="Media",AC42="Leve"),AND(AA42="Media",AC42="Menor"),AND(AA42="Media",AC42="Moderado"),AND(AA42="Alta",AC42="Leve"),AND(AA42="Alta",AC42="Menor")),"Moderado",IF(OR(AND(AA42="Muy Baja",AC42="Mayor"),AND(AA42="Baja",AC42="Mayor"),AND(AA42="Media",AC42="Mayor"),AND(AA42="Alta",AC42="Moderado"),AND(AA42="Alta",AC42="Mayor"),AND(AA42="Muy Alta",AC42="Leve"),AND(AA42="Muy Alta",AC42="Menor"),AND(AA42="Muy Alta",AC42="Moderado"),AND(AA42="Muy Alta",AC42="Mayor")),"Alto",IF(OR(AND(AA42="Muy Baja",AC42="Catastrófico"),AND(AA42="Baja",AC42="Catastrófico"),AND(AA42="Media",AC42="Catastrófico"),AND(AA42="Alta",AC42="Catastrófico"),AND(AA42="Muy Alta",AC42="Catastrófico")),"Extremo","")))),"")</f>
        <v/>
      </c>
      <c r="AF42" s="134"/>
      <c r="AG42" s="135"/>
      <c r="AH42" s="136"/>
      <c r="AI42" s="137"/>
      <c r="AJ42" s="137"/>
      <c r="AK42" s="135"/>
      <c r="AL42" s="136"/>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row>
    <row r="43" spans="1:70" ht="151.5" customHeight="1" x14ac:dyDescent="0.25">
      <c r="A43" s="213"/>
      <c r="B43" s="216"/>
      <c r="C43" s="216"/>
      <c r="D43" s="142"/>
      <c r="E43" s="216"/>
      <c r="F43" s="242"/>
      <c r="G43" s="242"/>
      <c r="H43" s="216"/>
      <c r="I43" s="245"/>
      <c r="J43" s="210"/>
      <c r="K43" s="222"/>
      <c r="L43" s="225"/>
      <c r="M43" s="222">
        <f>IF(NOT(ISERROR(MATCH(L43,_xlfn.ANCHORARRAY(G54),0))),K56&amp;"Por favor no seleccionar los criterios de impacto",L43)</f>
        <v>0</v>
      </c>
      <c r="N43" s="210"/>
      <c r="O43" s="222"/>
      <c r="P43" s="219"/>
      <c r="Q43" s="125">
        <v>3</v>
      </c>
      <c r="R43" s="138"/>
      <c r="S43" s="127" t="str">
        <f>IF(OR(T43="Preventivo",T43="Detectivo"),"Probabilidad",IF(T43="Correctivo","Impacto",""))</f>
        <v/>
      </c>
      <c r="T43" s="128"/>
      <c r="U43" s="128"/>
      <c r="V43" s="129" t="str">
        <f t="shared" si="36"/>
        <v/>
      </c>
      <c r="W43" s="128"/>
      <c r="X43" s="128"/>
      <c r="Y43" s="128"/>
      <c r="Z43" s="130" t="str">
        <f>IFERROR(IF(AND(S42="Probabilidad",S43="Probabilidad"),(AB42-(+AB42*V43)),IF(AND(S42="Impacto",S43="Probabilidad"),(AB41-(+AB41*V43)),IF(S43="Impacto",AB42,""))),"")</f>
        <v/>
      </c>
      <c r="AA43" s="131" t="str">
        <f t="shared" si="1"/>
        <v/>
      </c>
      <c r="AB43" s="132" t="str">
        <f t="shared" si="37"/>
        <v/>
      </c>
      <c r="AC43" s="131" t="str">
        <f t="shared" si="3"/>
        <v/>
      </c>
      <c r="AD43" s="140" t="str">
        <f>IFERROR(IF(AND(S42="Impacto",S43="Impacto"),(AD42-(+AD42*V43)),IF(AND(S42="Probabilidad",S43="Impacto"),(AD41-(+AD41*V43)),IF(S43="Probabilidad",AD42,""))),"")</f>
        <v/>
      </c>
      <c r="AE43" s="133" t="str">
        <f t="shared" si="38"/>
        <v/>
      </c>
      <c r="AF43" s="134"/>
      <c r="AG43" s="135"/>
      <c r="AH43" s="136"/>
      <c r="AI43" s="137"/>
      <c r="AJ43" s="137"/>
      <c r="AK43" s="135"/>
      <c r="AL43" s="136"/>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row>
    <row r="44" spans="1:70" ht="151.5" customHeight="1" x14ac:dyDescent="0.25">
      <c r="A44" s="213"/>
      <c r="B44" s="216"/>
      <c r="C44" s="216"/>
      <c r="D44" s="142"/>
      <c r="E44" s="216"/>
      <c r="F44" s="242"/>
      <c r="G44" s="242"/>
      <c r="H44" s="216"/>
      <c r="I44" s="245"/>
      <c r="J44" s="210"/>
      <c r="K44" s="222"/>
      <c r="L44" s="225"/>
      <c r="M44" s="222">
        <f>IF(NOT(ISERROR(MATCH(L44,_xlfn.ANCHORARRAY(G55),0))),K57&amp;"Por favor no seleccionar los criterios de impacto",L44)</f>
        <v>0</v>
      </c>
      <c r="N44" s="210"/>
      <c r="O44" s="222"/>
      <c r="P44" s="219"/>
      <c r="Q44" s="125">
        <v>4</v>
      </c>
      <c r="R44" s="126"/>
      <c r="S44" s="127" t="str">
        <f t="shared" ref="S44:S46" si="39">IF(OR(T44="Preventivo",T44="Detectivo"),"Probabilidad",IF(T44="Correctivo","Impacto",""))</f>
        <v/>
      </c>
      <c r="T44" s="128"/>
      <c r="U44" s="128"/>
      <c r="V44" s="129" t="str">
        <f t="shared" si="36"/>
        <v/>
      </c>
      <c r="W44" s="128"/>
      <c r="X44" s="128"/>
      <c r="Y44" s="128"/>
      <c r="Z44" s="130" t="str">
        <f t="shared" ref="Z44:Z46" si="40">IFERROR(IF(AND(S43="Probabilidad",S44="Probabilidad"),(AB43-(+AB43*V44)),IF(AND(S43="Impacto",S44="Probabilidad"),(AB42-(+AB42*V44)),IF(S44="Impacto",AB43,""))),"")</f>
        <v/>
      </c>
      <c r="AA44" s="131" t="str">
        <f t="shared" si="1"/>
        <v/>
      </c>
      <c r="AB44" s="132" t="str">
        <f t="shared" si="37"/>
        <v/>
      </c>
      <c r="AC44" s="131" t="str">
        <f t="shared" si="3"/>
        <v/>
      </c>
      <c r="AD44" s="140" t="str">
        <f t="shared" ref="AD44:AD46" si="41">IFERROR(IF(AND(S43="Impacto",S44="Impacto"),(AD43-(+AD43*V44)),IF(AND(S43="Probabilidad",S44="Impacto"),(AD42-(+AD42*V44)),IF(S44="Probabilidad",AD43,""))),"")</f>
        <v/>
      </c>
      <c r="AE44" s="133" t="str">
        <f>IFERROR(IF(OR(AND(AA44="Muy Baja",AC44="Leve"),AND(AA44="Muy Baja",AC44="Menor"),AND(AA44="Baja",AC44="Leve")),"Bajo",IF(OR(AND(AA44="Muy baja",AC44="Moderado"),AND(AA44="Baja",AC44="Menor"),AND(AA44="Baja",AC44="Moderado"),AND(AA44="Media",AC44="Leve"),AND(AA44="Media",AC44="Menor"),AND(AA44="Media",AC44="Moderado"),AND(AA44="Alta",AC44="Leve"),AND(AA44="Alta",AC44="Menor")),"Moderado",IF(OR(AND(AA44="Muy Baja",AC44="Mayor"),AND(AA44="Baja",AC44="Mayor"),AND(AA44="Media",AC44="Mayor"),AND(AA44="Alta",AC44="Moderado"),AND(AA44="Alta",AC44="Mayor"),AND(AA44="Muy Alta",AC44="Leve"),AND(AA44="Muy Alta",AC44="Menor"),AND(AA44="Muy Alta",AC44="Moderado"),AND(AA44="Muy Alta",AC44="Mayor")),"Alto",IF(OR(AND(AA44="Muy Baja",AC44="Catastrófico"),AND(AA44="Baja",AC44="Catastrófico"),AND(AA44="Media",AC44="Catastrófico"),AND(AA44="Alta",AC44="Catastrófico"),AND(AA44="Muy Alta",AC44="Catastrófico")),"Extremo","")))),"")</f>
        <v/>
      </c>
      <c r="AF44" s="134"/>
      <c r="AG44" s="135"/>
      <c r="AH44" s="136"/>
      <c r="AI44" s="137"/>
      <c r="AJ44" s="137"/>
      <c r="AK44" s="135"/>
      <c r="AL44" s="136"/>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row>
    <row r="45" spans="1:70" ht="151.5" customHeight="1" x14ac:dyDescent="0.25">
      <c r="A45" s="213"/>
      <c r="B45" s="216"/>
      <c r="C45" s="216"/>
      <c r="D45" s="142"/>
      <c r="E45" s="216"/>
      <c r="F45" s="242"/>
      <c r="G45" s="242"/>
      <c r="H45" s="216"/>
      <c r="I45" s="245"/>
      <c r="J45" s="210"/>
      <c r="K45" s="222"/>
      <c r="L45" s="225"/>
      <c r="M45" s="222">
        <f>IF(NOT(ISERROR(MATCH(L45,_xlfn.ANCHORARRAY(G56),0))),K58&amp;"Por favor no seleccionar los criterios de impacto",L45)</f>
        <v>0</v>
      </c>
      <c r="N45" s="210"/>
      <c r="O45" s="222"/>
      <c r="P45" s="219"/>
      <c r="Q45" s="125">
        <v>5</v>
      </c>
      <c r="R45" s="126"/>
      <c r="S45" s="127" t="str">
        <f t="shared" si="39"/>
        <v/>
      </c>
      <c r="T45" s="128"/>
      <c r="U45" s="128"/>
      <c r="V45" s="129" t="str">
        <f t="shared" si="36"/>
        <v/>
      </c>
      <c r="W45" s="128"/>
      <c r="X45" s="128"/>
      <c r="Y45" s="128"/>
      <c r="Z45" s="130" t="str">
        <f t="shared" si="40"/>
        <v/>
      </c>
      <c r="AA45" s="131" t="str">
        <f t="shared" si="1"/>
        <v/>
      </c>
      <c r="AB45" s="132" t="str">
        <f t="shared" si="37"/>
        <v/>
      </c>
      <c r="AC45" s="131" t="str">
        <f t="shared" si="3"/>
        <v/>
      </c>
      <c r="AD45" s="140" t="str">
        <f t="shared" si="41"/>
        <v/>
      </c>
      <c r="AE45" s="133" t="str">
        <f t="shared" ref="AE45" si="42">IFERROR(IF(OR(AND(AA45="Muy Baja",AC45="Leve"),AND(AA45="Muy Baja",AC45="Menor"),AND(AA45="Baja",AC45="Leve")),"Bajo",IF(OR(AND(AA45="Muy baja",AC45="Moderado"),AND(AA45="Baja",AC45="Menor"),AND(AA45="Baja",AC45="Moderado"),AND(AA45="Media",AC45="Leve"),AND(AA45="Media",AC45="Menor"),AND(AA45="Media",AC45="Moderado"),AND(AA45="Alta",AC45="Leve"),AND(AA45="Alta",AC45="Menor")),"Moderado",IF(OR(AND(AA45="Muy Baja",AC45="Mayor"),AND(AA45="Baja",AC45="Mayor"),AND(AA45="Media",AC45="Mayor"),AND(AA45="Alta",AC45="Moderado"),AND(AA45="Alta",AC45="Mayor"),AND(AA45="Muy Alta",AC45="Leve"),AND(AA45="Muy Alta",AC45="Menor"),AND(AA45="Muy Alta",AC45="Moderado"),AND(AA45="Muy Alta",AC45="Mayor")),"Alto",IF(OR(AND(AA45="Muy Baja",AC45="Catastrófico"),AND(AA45="Baja",AC45="Catastrófico"),AND(AA45="Media",AC45="Catastrófico"),AND(AA45="Alta",AC45="Catastrófico"),AND(AA45="Muy Alta",AC45="Catastrófico")),"Extremo","")))),"")</f>
        <v/>
      </c>
      <c r="AF45" s="134"/>
      <c r="AG45" s="135"/>
      <c r="AH45" s="136"/>
      <c r="AI45" s="137"/>
      <c r="AJ45" s="137"/>
      <c r="AK45" s="135"/>
      <c r="AL45" s="136"/>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row>
    <row r="46" spans="1:70" ht="151.5" customHeight="1" x14ac:dyDescent="0.25">
      <c r="A46" s="214"/>
      <c r="B46" s="217"/>
      <c r="C46" s="217"/>
      <c r="D46" s="143"/>
      <c r="E46" s="217"/>
      <c r="F46" s="243"/>
      <c r="G46" s="243"/>
      <c r="H46" s="217"/>
      <c r="I46" s="246"/>
      <c r="J46" s="211"/>
      <c r="K46" s="223"/>
      <c r="L46" s="226"/>
      <c r="M46" s="223">
        <f>IF(NOT(ISERROR(MATCH(L46,_xlfn.ANCHORARRAY(G57),0))),K59&amp;"Por favor no seleccionar los criterios de impacto",L46)</f>
        <v>0</v>
      </c>
      <c r="N46" s="211"/>
      <c r="O46" s="223"/>
      <c r="P46" s="220"/>
      <c r="Q46" s="125">
        <v>6</v>
      </c>
      <c r="R46" s="126"/>
      <c r="S46" s="127" t="str">
        <f t="shared" si="39"/>
        <v/>
      </c>
      <c r="T46" s="128"/>
      <c r="U46" s="128"/>
      <c r="V46" s="129" t="str">
        <f t="shared" si="36"/>
        <v/>
      </c>
      <c r="W46" s="128"/>
      <c r="X46" s="128"/>
      <c r="Y46" s="128"/>
      <c r="Z46" s="130" t="str">
        <f t="shared" si="40"/>
        <v/>
      </c>
      <c r="AA46" s="131" t="str">
        <f t="shared" si="1"/>
        <v/>
      </c>
      <c r="AB46" s="132" t="str">
        <f t="shared" si="37"/>
        <v/>
      </c>
      <c r="AC46" s="131" t="str">
        <f>IFERROR(IF(AD46="","",IF(AD46&lt;=0.2,"Leve",IF(AD46&lt;=0.4,"Menor",IF(AD46&lt;=0.6,"Moderado",IF(AD46&lt;=0.8,"Mayor","Catastrófico"))))),"")</f>
        <v/>
      </c>
      <c r="AD46" s="140" t="str">
        <f t="shared" si="41"/>
        <v/>
      </c>
      <c r="AE46" s="133" t="str">
        <f>IFERROR(IF(OR(AND(AA46="Muy Baja",AC46="Leve"),AND(AA46="Muy Baja",AC46="Menor"),AND(AA46="Baja",AC46="Leve")),"Bajo",IF(OR(AND(AA46="Muy baja",AC46="Moderado"),AND(AA46="Baja",AC46="Menor"),AND(AA46="Baja",AC46="Moderado"),AND(AA46="Media",AC46="Leve"),AND(AA46="Media",AC46="Menor"),AND(AA46="Media",AC46="Moderado"),AND(AA46="Alta",AC46="Leve"),AND(AA46="Alta",AC46="Menor")),"Moderado",IF(OR(AND(AA46="Muy Baja",AC46="Mayor"),AND(AA46="Baja",AC46="Mayor"),AND(AA46="Media",AC46="Mayor"),AND(AA46="Alta",AC46="Moderado"),AND(AA46="Alta",AC46="Mayor"),AND(AA46="Muy Alta",AC46="Leve"),AND(AA46="Muy Alta",AC46="Menor"),AND(AA46="Muy Alta",AC46="Moderado"),AND(AA46="Muy Alta",AC46="Mayor")),"Alto",IF(OR(AND(AA46="Muy Baja",AC46="Catastrófico"),AND(AA46="Baja",AC46="Catastrófico"),AND(AA46="Media",AC46="Catastrófico"),AND(AA46="Alta",AC46="Catastrófico"),AND(AA46="Muy Alta",AC46="Catastrófico")),"Extremo","")))),"")</f>
        <v/>
      </c>
      <c r="AF46" s="134"/>
      <c r="AG46" s="135"/>
      <c r="AH46" s="136"/>
      <c r="AI46" s="137"/>
      <c r="AJ46" s="137"/>
      <c r="AK46" s="135"/>
      <c r="AL46" s="136"/>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row>
    <row r="47" spans="1:70" ht="151.5" customHeight="1" x14ac:dyDescent="0.25">
      <c r="A47" s="212">
        <v>7</v>
      </c>
      <c r="B47" s="215"/>
      <c r="C47" s="215"/>
      <c r="D47" s="141"/>
      <c r="E47" s="215"/>
      <c r="F47" s="241"/>
      <c r="G47" s="241"/>
      <c r="H47" s="215"/>
      <c r="I47" s="244"/>
      <c r="J47" s="209" t="str">
        <f>IF(I47&lt;=0,"",IF(I47&lt;=2,"Muy Baja",IF(I47&lt;=24,"Baja",IF(I47&lt;=500,"Media",IF(I47&lt;=5000,"Alta","Muy Alta")))))</f>
        <v/>
      </c>
      <c r="K47" s="221" t="str">
        <f>IF(J47="","",IF(J47="Muy Baja",0.2,IF(J47="Baja",0.4,IF(J47="Media",0.6,IF(J47="Alta",0.8,IF(J47="Muy Alta",1,))))))</f>
        <v/>
      </c>
      <c r="L47" s="224"/>
      <c r="M47" s="221">
        <f>IF(NOT(ISERROR(MATCH(L47,'Tabla Impacto'!$B$221:$B$223,0))),'Tabla Impacto'!$F$223&amp;"Por favor no seleccionar los criterios de impacto(Afectación Económica o presupuestal y Pérdida Reputacional)",L47)</f>
        <v>0</v>
      </c>
      <c r="N47" s="209" t="str">
        <f>IF(OR(M47='Tabla Impacto'!$C$11,M47='Tabla Impacto'!$D$11),"Leve",IF(OR(M47='Tabla Impacto'!$C$12,M47='Tabla Impacto'!$D$12),"Menor",IF(OR(M47='Tabla Impacto'!$C$13,M47='Tabla Impacto'!$D$13),"Moderado",IF(OR(M47='Tabla Impacto'!$C$14,M47='Tabla Impacto'!$D$14),"Mayor",IF(OR(M47='Tabla Impacto'!$C$15,M47='Tabla Impacto'!$D$15),"Catastrófico","")))))</f>
        <v/>
      </c>
      <c r="O47" s="221" t="str">
        <f>IF(N47="","",IF(N47="Leve",0.2,IF(N47="Menor",0.4,IF(N47="Moderado",0.6,IF(N47="Mayor",0.8,IF(N47="Catastrófico",1,))))))</f>
        <v/>
      </c>
      <c r="P47" s="218" t="str">
        <f>IF(OR(AND(J47="Muy Baja",N47="Leve"),AND(J47="Muy Baja",N47="Menor"),AND(J47="Baja",N47="Leve")),"Bajo",IF(OR(AND(J47="Muy baja",N47="Moderado"),AND(J47="Baja",N47="Menor"),AND(J47="Baja",N47="Moderado"),AND(J47="Media",N47="Leve"),AND(J47="Media",N47="Menor"),AND(J47="Media",N47="Moderado"),AND(J47="Alta",N47="Leve"),AND(J47="Alta",N47="Menor")),"Moderado",IF(OR(AND(J47="Muy Baja",N47="Mayor"),AND(J47="Baja",N47="Mayor"),AND(J47="Media",N47="Mayor"),AND(J47="Alta",N47="Moderado"),AND(J47="Alta",N47="Mayor"),AND(J47="Muy Alta",N47="Leve"),AND(J47="Muy Alta",N47="Menor"),AND(J47="Muy Alta",N47="Moderado"),AND(J47="Muy Alta",N47="Mayor")),"Alto",IF(OR(AND(J47="Muy Baja",N47="Catastrófico"),AND(J47="Baja",N47="Catastrófico"),AND(J47="Media",N47="Catastrófico"),AND(J47="Alta",N47="Catastrófico"),AND(J47="Muy Alta",N47="Catastrófico")),"Extremo",""))))</f>
        <v/>
      </c>
      <c r="Q47" s="125">
        <v>1</v>
      </c>
      <c r="R47" s="126"/>
      <c r="S47" s="127" t="str">
        <f>IF(OR(T47="Preventivo",T47="Detectivo"),"Probabilidad",IF(T47="Correctivo","Impacto",""))</f>
        <v/>
      </c>
      <c r="T47" s="128"/>
      <c r="U47" s="128"/>
      <c r="V47" s="129" t="str">
        <f>IF(AND(T47="Preventivo",U47="Automático"),"50%",IF(AND(T47="Preventivo",U47="Manual"),"40%",IF(AND(T47="Detectivo",U47="Automático"),"40%",IF(AND(T47="Detectivo",U47="Manual"),"30%",IF(AND(T47="Correctivo",U47="Automático"),"35%",IF(AND(T47="Correctivo",U47="Manual"),"25%",""))))))</f>
        <v/>
      </c>
      <c r="W47" s="128"/>
      <c r="X47" s="128"/>
      <c r="Y47" s="128"/>
      <c r="Z47" s="130" t="str">
        <f>IFERROR(IF(S47="Probabilidad",(K47-(+K47*V47)),IF(S47="Impacto",K47,"")),"")</f>
        <v/>
      </c>
      <c r="AA47" s="131" t="str">
        <f>IFERROR(IF(Z47="","",IF(Z47&lt;=0.2,"Muy Baja",IF(Z47&lt;=0.4,"Baja",IF(Z47&lt;=0.6,"Media",IF(Z47&lt;=0.8,"Alta","Muy Alta"))))),"")</f>
        <v/>
      </c>
      <c r="AB47" s="132" t="str">
        <f>+Z47</f>
        <v/>
      </c>
      <c r="AC47" s="131" t="str">
        <f>IFERROR(IF(AD47="","",IF(AD47&lt;=0.2,"Leve",IF(AD47&lt;=0.4,"Menor",IF(AD47&lt;=0.6,"Moderado",IF(AD47&lt;=0.8,"Mayor","Catastrófico"))))),"")</f>
        <v/>
      </c>
      <c r="AD47" s="140" t="str">
        <f>IFERROR(IF(S47="Impacto",(O47-(+O47*V47)),IF(S47="Probabilidad",O47,"")),"")</f>
        <v/>
      </c>
      <c r="AE47" s="133" t="str">
        <f>IFERROR(IF(OR(AND(AA47="Muy Baja",AC47="Leve"),AND(AA47="Muy Baja",AC47="Menor"),AND(AA47="Baja",AC47="Leve")),"Bajo",IF(OR(AND(AA47="Muy baja",AC47="Moderado"),AND(AA47="Baja",AC47="Menor"),AND(AA47="Baja",AC47="Moderado"),AND(AA47="Media",AC47="Leve"),AND(AA47="Media",AC47="Menor"),AND(AA47="Media",AC47="Moderado"),AND(AA47="Alta",AC47="Leve"),AND(AA47="Alta",AC47="Menor")),"Moderado",IF(OR(AND(AA47="Muy Baja",AC47="Mayor"),AND(AA47="Baja",AC47="Mayor"),AND(AA47="Media",AC47="Mayor"),AND(AA47="Alta",AC47="Moderado"),AND(AA47="Alta",AC47="Mayor"),AND(AA47="Muy Alta",AC47="Leve"),AND(AA47="Muy Alta",AC47="Menor"),AND(AA47="Muy Alta",AC47="Moderado"),AND(AA47="Muy Alta",AC47="Mayor")),"Alto",IF(OR(AND(AA47="Muy Baja",AC47="Catastrófico"),AND(AA47="Baja",AC47="Catastrófico"),AND(AA47="Media",AC47="Catastrófico"),AND(AA47="Alta",AC47="Catastrófico"),AND(AA47="Muy Alta",AC47="Catastrófico")),"Extremo","")))),"")</f>
        <v/>
      </c>
      <c r="AF47" s="134"/>
      <c r="AG47" s="135"/>
      <c r="AH47" s="136"/>
      <c r="AI47" s="137"/>
      <c r="AJ47" s="137"/>
      <c r="AK47" s="135"/>
      <c r="AL47" s="136"/>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row>
    <row r="48" spans="1:70" ht="151.5" customHeight="1" x14ac:dyDescent="0.25">
      <c r="A48" s="213"/>
      <c r="B48" s="216"/>
      <c r="C48" s="216"/>
      <c r="D48" s="142"/>
      <c r="E48" s="216"/>
      <c r="F48" s="242"/>
      <c r="G48" s="242"/>
      <c r="H48" s="216"/>
      <c r="I48" s="245"/>
      <c r="J48" s="210"/>
      <c r="K48" s="222"/>
      <c r="L48" s="225"/>
      <c r="M48" s="222">
        <f>IF(NOT(ISERROR(MATCH(L48,_xlfn.ANCHORARRAY(G59),0))),K61&amp;"Por favor no seleccionar los criterios de impacto",L48)</f>
        <v>0</v>
      </c>
      <c r="N48" s="210"/>
      <c r="O48" s="222"/>
      <c r="P48" s="219"/>
      <c r="Q48" s="125">
        <v>2</v>
      </c>
      <c r="R48" s="126"/>
      <c r="S48" s="127" t="str">
        <f>IF(OR(T48="Preventivo",T48="Detectivo"),"Probabilidad",IF(T48="Correctivo","Impacto",""))</f>
        <v/>
      </c>
      <c r="T48" s="128"/>
      <c r="U48" s="128"/>
      <c r="V48" s="129" t="str">
        <f t="shared" ref="V48:V52" si="43">IF(AND(T48="Preventivo",U48="Automático"),"50%",IF(AND(T48="Preventivo",U48="Manual"),"40%",IF(AND(T48="Detectivo",U48="Automático"),"40%",IF(AND(T48="Detectivo",U48="Manual"),"30%",IF(AND(T48="Correctivo",U48="Automático"),"35%",IF(AND(T48="Correctivo",U48="Manual"),"25%",""))))))</f>
        <v/>
      </c>
      <c r="W48" s="128"/>
      <c r="X48" s="128"/>
      <c r="Y48" s="128"/>
      <c r="Z48" s="130" t="str">
        <f>IFERROR(IF(AND(S47="Probabilidad",S48="Probabilidad"),(AB47-(+AB47*V48)),IF(S48="Probabilidad",(K47-(+K47*V48)),IF(S48="Impacto",AB47,""))),"")</f>
        <v/>
      </c>
      <c r="AA48" s="131" t="str">
        <f t="shared" si="1"/>
        <v/>
      </c>
      <c r="AB48" s="132" t="str">
        <f t="shared" ref="AB48:AB52" si="44">+Z48</f>
        <v/>
      </c>
      <c r="AC48" s="131" t="str">
        <f t="shared" si="3"/>
        <v/>
      </c>
      <c r="AD48" s="140" t="str">
        <f>IFERROR(IF(AND(S47="Impacto",S48="Impacto"),(AD47-(+AD47*V48)),IF(S48="Impacto",(O47-(+O47*V48)),IF(S48="Probabilidad",AD47,""))),"")</f>
        <v/>
      </c>
      <c r="AE48" s="133" t="str">
        <f t="shared" ref="AE48:AE49" si="45">IFERROR(IF(OR(AND(AA48="Muy Baja",AC48="Leve"),AND(AA48="Muy Baja",AC48="Menor"),AND(AA48="Baja",AC48="Leve")),"Bajo",IF(OR(AND(AA48="Muy baja",AC48="Moderado"),AND(AA48="Baja",AC48="Menor"),AND(AA48="Baja",AC48="Moderado"),AND(AA48="Media",AC48="Leve"),AND(AA48="Media",AC48="Menor"),AND(AA48="Media",AC48="Moderado"),AND(AA48="Alta",AC48="Leve"),AND(AA48="Alta",AC48="Menor")),"Moderado",IF(OR(AND(AA48="Muy Baja",AC48="Mayor"),AND(AA48="Baja",AC48="Mayor"),AND(AA48="Media",AC48="Mayor"),AND(AA48="Alta",AC48="Moderado"),AND(AA48="Alta",AC48="Mayor"),AND(AA48="Muy Alta",AC48="Leve"),AND(AA48="Muy Alta",AC48="Menor"),AND(AA48="Muy Alta",AC48="Moderado"),AND(AA48="Muy Alta",AC48="Mayor")),"Alto",IF(OR(AND(AA48="Muy Baja",AC48="Catastrófico"),AND(AA48="Baja",AC48="Catastrófico"),AND(AA48="Media",AC48="Catastrófico"),AND(AA48="Alta",AC48="Catastrófico"),AND(AA48="Muy Alta",AC48="Catastrófico")),"Extremo","")))),"")</f>
        <v/>
      </c>
      <c r="AF48" s="134"/>
      <c r="AG48" s="135"/>
      <c r="AH48" s="136"/>
      <c r="AI48" s="137"/>
      <c r="AJ48" s="137"/>
      <c r="AK48" s="135"/>
      <c r="AL48" s="136"/>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row>
    <row r="49" spans="1:70" ht="151.5" customHeight="1" x14ac:dyDescent="0.25">
      <c r="A49" s="213"/>
      <c r="B49" s="216"/>
      <c r="C49" s="216"/>
      <c r="D49" s="142"/>
      <c r="E49" s="216"/>
      <c r="F49" s="242"/>
      <c r="G49" s="242"/>
      <c r="H49" s="216"/>
      <c r="I49" s="245"/>
      <c r="J49" s="210"/>
      <c r="K49" s="222"/>
      <c r="L49" s="225"/>
      <c r="M49" s="222">
        <f>IF(NOT(ISERROR(MATCH(L49,_xlfn.ANCHORARRAY(G60),0))),K62&amp;"Por favor no seleccionar los criterios de impacto",L49)</f>
        <v>0</v>
      </c>
      <c r="N49" s="210"/>
      <c r="O49" s="222"/>
      <c r="P49" s="219"/>
      <c r="Q49" s="125">
        <v>3</v>
      </c>
      <c r="R49" s="138"/>
      <c r="S49" s="127" t="str">
        <f>IF(OR(T49="Preventivo",T49="Detectivo"),"Probabilidad",IF(T49="Correctivo","Impacto",""))</f>
        <v/>
      </c>
      <c r="T49" s="128"/>
      <c r="U49" s="128"/>
      <c r="V49" s="129" t="str">
        <f t="shared" si="43"/>
        <v/>
      </c>
      <c r="W49" s="128"/>
      <c r="X49" s="128"/>
      <c r="Y49" s="128"/>
      <c r="Z49" s="130" t="str">
        <f>IFERROR(IF(AND(S48="Probabilidad",S49="Probabilidad"),(AB48-(+AB48*V49)),IF(AND(S48="Impacto",S49="Probabilidad"),(AB47-(+AB47*V49)),IF(S49="Impacto",AB48,""))),"")</f>
        <v/>
      </c>
      <c r="AA49" s="131" t="str">
        <f t="shared" si="1"/>
        <v/>
      </c>
      <c r="AB49" s="132" t="str">
        <f t="shared" si="44"/>
        <v/>
      </c>
      <c r="AC49" s="131" t="str">
        <f t="shared" si="3"/>
        <v/>
      </c>
      <c r="AD49" s="140" t="str">
        <f>IFERROR(IF(AND(S48="Impacto",S49="Impacto"),(AD48-(+AD48*V49)),IF(AND(S48="Probabilidad",S49="Impacto"),(AD47-(+AD47*V49)),IF(S49="Probabilidad",AD48,""))),"")</f>
        <v/>
      </c>
      <c r="AE49" s="133" t="str">
        <f t="shared" si="45"/>
        <v/>
      </c>
      <c r="AF49" s="134"/>
      <c r="AG49" s="135"/>
      <c r="AH49" s="136"/>
      <c r="AI49" s="137"/>
      <c r="AJ49" s="137"/>
      <c r="AK49" s="135"/>
      <c r="AL49" s="136"/>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row>
    <row r="50" spans="1:70" ht="151.5" customHeight="1" x14ac:dyDescent="0.25">
      <c r="A50" s="213"/>
      <c r="B50" s="216"/>
      <c r="C50" s="216"/>
      <c r="D50" s="142"/>
      <c r="E50" s="216"/>
      <c r="F50" s="242"/>
      <c r="G50" s="242"/>
      <c r="H50" s="216"/>
      <c r="I50" s="245"/>
      <c r="J50" s="210"/>
      <c r="K50" s="222"/>
      <c r="L50" s="225"/>
      <c r="M50" s="222">
        <f>IF(NOT(ISERROR(MATCH(L50,_xlfn.ANCHORARRAY(G61),0))),K63&amp;"Por favor no seleccionar los criterios de impacto",L50)</f>
        <v>0</v>
      </c>
      <c r="N50" s="210"/>
      <c r="O50" s="222"/>
      <c r="P50" s="219"/>
      <c r="Q50" s="125">
        <v>4</v>
      </c>
      <c r="R50" s="126"/>
      <c r="S50" s="127" t="str">
        <f t="shared" ref="S50:S52" si="46">IF(OR(T50="Preventivo",T50="Detectivo"),"Probabilidad",IF(T50="Correctivo","Impacto",""))</f>
        <v/>
      </c>
      <c r="T50" s="128"/>
      <c r="U50" s="128"/>
      <c r="V50" s="129" t="str">
        <f t="shared" si="43"/>
        <v/>
      </c>
      <c r="W50" s="128"/>
      <c r="X50" s="128"/>
      <c r="Y50" s="128"/>
      <c r="Z50" s="130" t="str">
        <f t="shared" ref="Z50:Z52" si="47">IFERROR(IF(AND(S49="Probabilidad",S50="Probabilidad"),(AB49-(+AB49*V50)),IF(AND(S49="Impacto",S50="Probabilidad"),(AB48-(+AB48*V50)),IF(S50="Impacto",AB49,""))),"")</f>
        <v/>
      </c>
      <c r="AA50" s="131" t="str">
        <f t="shared" si="1"/>
        <v/>
      </c>
      <c r="AB50" s="132" t="str">
        <f t="shared" si="44"/>
        <v/>
      </c>
      <c r="AC50" s="131" t="str">
        <f t="shared" si="3"/>
        <v/>
      </c>
      <c r="AD50" s="140" t="str">
        <f t="shared" ref="AD50:AD52" si="48">IFERROR(IF(AND(S49="Impacto",S50="Impacto"),(AD49-(+AD49*V50)),IF(AND(S49="Probabilidad",S50="Impacto"),(AD48-(+AD48*V50)),IF(S50="Probabilidad",AD49,""))),"")</f>
        <v/>
      </c>
      <c r="AE50" s="133" t="str">
        <f>IFERROR(IF(OR(AND(AA50="Muy Baja",AC50="Leve"),AND(AA50="Muy Baja",AC50="Menor"),AND(AA50="Baja",AC50="Leve")),"Bajo",IF(OR(AND(AA50="Muy baja",AC50="Moderado"),AND(AA50="Baja",AC50="Menor"),AND(AA50="Baja",AC50="Moderado"),AND(AA50="Media",AC50="Leve"),AND(AA50="Media",AC50="Menor"),AND(AA50="Media",AC50="Moderado"),AND(AA50="Alta",AC50="Leve"),AND(AA50="Alta",AC50="Menor")),"Moderado",IF(OR(AND(AA50="Muy Baja",AC50="Mayor"),AND(AA50="Baja",AC50="Mayor"),AND(AA50="Media",AC50="Mayor"),AND(AA50="Alta",AC50="Moderado"),AND(AA50="Alta",AC50="Mayor"),AND(AA50="Muy Alta",AC50="Leve"),AND(AA50="Muy Alta",AC50="Menor"),AND(AA50="Muy Alta",AC50="Moderado"),AND(AA50="Muy Alta",AC50="Mayor")),"Alto",IF(OR(AND(AA50="Muy Baja",AC50="Catastrófico"),AND(AA50="Baja",AC50="Catastrófico"),AND(AA50="Media",AC50="Catastrófico"),AND(AA50="Alta",AC50="Catastrófico"),AND(AA50="Muy Alta",AC50="Catastrófico")),"Extremo","")))),"")</f>
        <v/>
      </c>
      <c r="AF50" s="134"/>
      <c r="AG50" s="135"/>
      <c r="AH50" s="136"/>
      <c r="AI50" s="137"/>
      <c r="AJ50" s="137"/>
      <c r="AK50" s="135"/>
      <c r="AL50" s="136"/>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row>
    <row r="51" spans="1:70" ht="151.5" customHeight="1" x14ac:dyDescent="0.25">
      <c r="A51" s="213"/>
      <c r="B51" s="216"/>
      <c r="C51" s="216"/>
      <c r="D51" s="142"/>
      <c r="E51" s="216"/>
      <c r="F51" s="242"/>
      <c r="G51" s="242"/>
      <c r="H51" s="216"/>
      <c r="I51" s="245"/>
      <c r="J51" s="210"/>
      <c r="K51" s="222"/>
      <c r="L51" s="225"/>
      <c r="M51" s="222">
        <f>IF(NOT(ISERROR(MATCH(L51,_xlfn.ANCHORARRAY(G62),0))),K64&amp;"Por favor no seleccionar los criterios de impacto",L51)</f>
        <v>0</v>
      </c>
      <c r="N51" s="210"/>
      <c r="O51" s="222"/>
      <c r="P51" s="219"/>
      <c r="Q51" s="125">
        <v>5</v>
      </c>
      <c r="R51" s="126"/>
      <c r="S51" s="127" t="str">
        <f t="shared" si="46"/>
        <v/>
      </c>
      <c r="T51" s="128"/>
      <c r="U51" s="128"/>
      <c r="V51" s="129" t="str">
        <f t="shared" si="43"/>
        <v/>
      </c>
      <c r="W51" s="128"/>
      <c r="X51" s="128"/>
      <c r="Y51" s="128"/>
      <c r="Z51" s="130" t="str">
        <f t="shared" si="47"/>
        <v/>
      </c>
      <c r="AA51" s="131" t="str">
        <f t="shared" si="1"/>
        <v/>
      </c>
      <c r="AB51" s="132" t="str">
        <f t="shared" si="44"/>
        <v/>
      </c>
      <c r="AC51" s="131" t="str">
        <f t="shared" si="3"/>
        <v/>
      </c>
      <c r="AD51" s="140" t="str">
        <f t="shared" si="48"/>
        <v/>
      </c>
      <c r="AE51" s="133" t="str">
        <f t="shared" ref="AE51:AE52" si="49">IFERROR(IF(OR(AND(AA51="Muy Baja",AC51="Leve"),AND(AA51="Muy Baja",AC51="Menor"),AND(AA51="Baja",AC51="Leve")),"Bajo",IF(OR(AND(AA51="Muy baja",AC51="Moderado"),AND(AA51="Baja",AC51="Menor"),AND(AA51="Baja",AC51="Moderado"),AND(AA51="Media",AC51="Leve"),AND(AA51="Media",AC51="Menor"),AND(AA51="Media",AC51="Moderado"),AND(AA51="Alta",AC51="Leve"),AND(AA51="Alta",AC51="Menor")),"Moderado",IF(OR(AND(AA51="Muy Baja",AC51="Mayor"),AND(AA51="Baja",AC51="Mayor"),AND(AA51="Media",AC51="Mayor"),AND(AA51="Alta",AC51="Moderado"),AND(AA51="Alta",AC51="Mayor"),AND(AA51="Muy Alta",AC51="Leve"),AND(AA51="Muy Alta",AC51="Menor"),AND(AA51="Muy Alta",AC51="Moderado"),AND(AA51="Muy Alta",AC51="Mayor")),"Alto",IF(OR(AND(AA51="Muy Baja",AC51="Catastrófico"),AND(AA51="Baja",AC51="Catastrófico"),AND(AA51="Media",AC51="Catastrófico"),AND(AA51="Alta",AC51="Catastrófico"),AND(AA51="Muy Alta",AC51="Catastrófico")),"Extremo","")))),"")</f>
        <v/>
      </c>
      <c r="AF51" s="134"/>
      <c r="AG51" s="135"/>
      <c r="AH51" s="136"/>
      <c r="AI51" s="137"/>
      <c r="AJ51" s="137"/>
      <c r="AK51" s="135"/>
      <c r="AL51" s="136"/>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row>
    <row r="52" spans="1:70" ht="151.5" customHeight="1" x14ac:dyDescent="0.25">
      <c r="A52" s="214"/>
      <c r="B52" s="217"/>
      <c r="C52" s="217"/>
      <c r="D52" s="143"/>
      <c r="E52" s="217"/>
      <c r="F52" s="243"/>
      <c r="G52" s="243"/>
      <c r="H52" s="217"/>
      <c r="I52" s="246"/>
      <c r="J52" s="211"/>
      <c r="K52" s="223"/>
      <c r="L52" s="226"/>
      <c r="M52" s="223">
        <f>IF(NOT(ISERROR(MATCH(L52,_xlfn.ANCHORARRAY(G63),0))),K65&amp;"Por favor no seleccionar los criterios de impacto",L52)</f>
        <v>0</v>
      </c>
      <c r="N52" s="211"/>
      <c r="O52" s="223"/>
      <c r="P52" s="220"/>
      <c r="Q52" s="125">
        <v>6</v>
      </c>
      <c r="R52" s="126"/>
      <c r="S52" s="127" t="str">
        <f t="shared" si="46"/>
        <v/>
      </c>
      <c r="T52" s="128"/>
      <c r="U52" s="128"/>
      <c r="V52" s="129" t="str">
        <f t="shared" si="43"/>
        <v/>
      </c>
      <c r="W52" s="128"/>
      <c r="X52" s="128"/>
      <c r="Y52" s="128"/>
      <c r="Z52" s="130" t="str">
        <f t="shared" si="47"/>
        <v/>
      </c>
      <c r="AA52" s="131" t="str">
        <f t="shared" si="1"/>
        <v/>
      </c>
      <c r="AB52" s="132" t="str">
        <f t="shared" si="44"/>
        <v/>
      </c>
      <c r="AC52" s="131" t="str">
        <f t="shared" si="3"/>
        <v/>
      </c>
      <c r="AD52" s="140" t="str">
        <f t="shared" si="48"/>
        <v/>
      </c>
      <c r="AE52" s="133" t="str">
        <f t="shared" si="49"/>
        <v/>
      </c>
      <c r="AF52" s="134"/>
      <c r="AG52" s="135"/>
      <c r="AH52" s="136"/>
      <c r="AI52" s="137"/>
      <c r="AJ52" s="137"/>
      <c r="AK52" s="135"/>
      <c r="AL52" s="136"/>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row>
    <row r="53" spans="1:70" ht="151.5" customHeight="1" x14ac:dyDescent="0.25">
      <c r="A53" s="212">
        <v>8</v>
      </c>
      <c r="B53" s="215"/>
      <c r="C53" s="215"/>
      <c r="D53" s="141"/>
      <c r="E53" s="215"/>
      <c r="F53" s="241"/>
      <c r="G53" s="241"/>
      <c r="H53" s="215"/>
      <c r="I53" s="244"/>
      <c r="J53" s="209" t="str">
        <f>IF(I53&lt;=0,"",IF(I53&lt;=2,"Muy Baja",IF(I53&lt;=24,"Baja",IF(I53&lt;=500,"Media",IF(I53&lt;=5000,"Alta","Muy Alta")))))</f>
        <v/>
      </c>
      <c r="K53" s="221" t="str">
        <f>IF(J53="","",IF(J53="Muy Baja",0.2,IF(J53="Baja",0.4,IF(J53="Media",0.6,IF(J53="Alta",0.8,IF(J53="Muy Alta",1,))))))</f>
        <v/>
      </c>
      <c r="L53" s="224"/>
      <c r="M53" s="221">
        <f>IF(NOT(ISERROR(MATCH(L53,'Tabla Impacto'!$B$221:$B$223,0))),'Tabla Impacto'!$F$223&amp;"Por favor no seleccionar los criterios de impacto(Afectación Económica o presupuestal y Pérdida Reputacional)",L53)</f>
        <v>0</v>
      </c>
      <c r="N53" s="209" t="str">
        <f>IF(OR(M53='Tabla Impacto'!$C$11,M53='Tabla Impacto'!$D$11),"Leve",IF(OR(M53='Tabla Impacto'!$C$12,M53='Tabla Impacto'!$D$12),"Menor",IF(OR(M53='Tabla Impacto'!$C$13,M53='Tabla Impacto'!$D$13),"Moderado",IF(OR(M53='Tabla Impacto'!$C$14,M53='Tabla Impacto'!$D$14),"Mayor",IF(OR(M53='Tabla Impacto'!$C$15,M53='Tabla Impacto'!$D$15),"Catastrófico","")))))</f>
        <v/>
      </c>
      <c r="O53" s="221" t="str">
        <f>IF(N53="","",IF(N53="Leve",0.2,IF(N53="Menor",0.4,IF(N53="Moderado",0.6,IF(N53="Mayor",0.8,IF(N53="Catastrófico",1,))))))</f>
        <v/>
      </c>
      <c r="P53" s="218" t="str">
        <f>IF(OR(AND(J53="Muy Baja",N53="Leve"),AND(J53="Muy Baja",N53="Menor"),AND(J53="Baja",N53="Leve")),"Bajo",IF(OR(AND(J53="Muy baja",N53="Moderado"),AND(J53="Baja",N53="Menor"),AND(J53="Baja",N53="Moderado"),AND(J53="Media",N53="Leve"),AND(J53="Media",N53="Menor"),AND(J53="Media",N53="Moderado"),AND(J53="Alta",N53="Leve"),AND(J53="Alta",N53="Menor")),"Moderado",IF(OR(AND(J53="Muy Baja",N53="Mayor"),AND(J53="Baja",N53="Mayor"),AND(J53="Media",N53="Mayor"),AND(J53="Alta",N53="Moderado"),AND(J53="Alta",N53="Mayor"),AND(J53="Muy Alta",N53="Leve"),AND(J53="Muy Alta",N53="Menor"),AND(J53="Muy Alta",N53="Moderado"),AND(J53="Muy Alta",N53="Mayor")),"Alto",IF(OR(AND(J53="Muy Baja",N53="Catastrófico"),AND(J53="Baja",N53="Catastrófico"),AND(J53="Media",N53="Catastrófico"),AND(J53="Alta",N53="Catastrófico"),AND(J53="Muy Alta",N53="Catastrófico")),"Extremo",""))))</f>
        <v/>
      </c>
      <c r="Q53" s="125">
        <v>1</v>
      </c>
      <c r="R53" s="126"/>
      <c r="S53" s="127" t="str">
        <f>IF(OR(T53="Preventivo",T53="Detectivo"),"Probabilidad",IF(T53="Correctivo","Impacto",""))</f>
        <v/>
      </c>
      <c r="T53" s="128"/>
      <c r="U53" s="128"/>
      <c r="V53" s="129" t="str">
        <f>IF(AND(T53="Preventivo",U53="Automático"),"50%",IF(AND(T53="Preventivo",U53="Manual"),"40%",IF(AND(T53="Detectivo",U53="Automático"),"40%",IF(AND(T53="Detectivo",U53="Manual"),"30%",IF(AND(T53="Correctivo",U53="Automático"),"35%",IF(AND(T53="Correctivo",U53="Manual"),"25%",""))))))</f>
        <v/>
      </c>
      <c r="W53" s="128"/>
      <c r="X53" s="128"/>
      <c r="Y53" s="128"/>
      <c r="Z53" s="130" t="str">
        <f>IFERROR(IF(S53="Probabilidad",(K53-(+K53*V53)),IF(S53="Impacto",K53,"")),"")</f>
        <v/>
      </c>
      <c r="AA53" s="131" t="str">
        <f>IFERROR(IF(Z53="","",IF(Z53&lt;=0.2,"Muy Baja",IF(Z53&lt;=0.4,"Baja",IF(Z53&lt;=0.6,"Media",IF(Z53&lt;=0.8,"Alta","Muy Alta"))))),"")</f>
        <v/>
      </c>
      <c r="AB53" s="132" t="str">
        <f>+Z53</f>
        <v/>
      </c>
      <c r="AC53" s="131" t="str">
        <f>IFERROR(IF(AD53="","",IF(AD53&lt;=0.2,"Leve",IF(AD53&lt;=0.4,"Menor",IF(AD53&lt;=0.6,"Moderado",IF(AD53&lt;=0.8,"Mayor","Catastrófico"))))),"")</f>
        <v/>
      </c>
      <c r="AD53" s="140" t="str">
        <f>IFERROR(IF(S53="Impacto",(O53-(+O53*V53)),IF(S53="Probabilidad",O53,"")),"")</f>
        <v/>
      </c>
      <c r="AE53" s="133" t="str">
        <f>IFERROR(IF(OR(AND(AA53="Muy Baja",AC53="Leve"),AND(AA53="Muy Baja",AC53="Menor"),AND(AA53="Baja",AC53="Leve")),"Bajo",IF(OR(AND(AA53="Muy baja",AC53="Moderado"),AND(AA53="Baja",AC53="Menor"),AND(AA53="Baja",AC53="Moderado"),AND(AA53="Media",AC53="Leve"),AND(AA53="Media",AC53="Menor"),AND(AA53="Media",AC53="Moderado"),AND(AA53="Alta",AC53="Leve"),AND(AA53="Alta",AC53="Menor")),"Moderado",IF(OR(AND(AA53="Muy Baja",AC53="Mayor"),AND(AA53="Baja",AC53="Mayor"),AND(AA53="Media",AC53="Mayor"),AND(AA53="Alta",AC53="Moderado"),AND(AA53="Alta",AC53="Mayor"),AND(AA53="Muy Alta",AC53="Leve"),AND(AA53="Muy Alta",AC53="Menor"),AND(AA53="Muy Alta",AC53="Moderado"),AND(AA53="Muy Alta",AC53="Mayor")),"Alto",IF(OR(AND(AA53="Muy Baja",AC53="Catastrófico"),AND(AA53="Baja",AC53="Catastrófico"),AND(AA53="Media",AC53="Catastrófico"),AND(AA53="Alta",AC53="Catastrófico"),AND(AA53="Muy Alta",AC53="Catastrófico")),"Extremo","")))),"")</f>
        <v/>
      </c>
      <c r="AF53" s="134"/>
      <c r="AG53" s="135"/>
      <c r="AH53" s="136"/>
      <c r="AI53" s="137"/>
      <c r="AJ53" s="137"/>
      <c r="AK53" s="135"/>
      <c r="AL53" s="136"/>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row>
    <row r="54" spans="1:70" ht="151.5" customHeight="1" x14ac:dyDescent="0.25">
      <c r="A54" s="213"/>
      <c r="B54" s="216"/>
      <c r="C54" s="216"/>
      <c r="D54" s="142"/>
      <c r="E54" s="216"/>
      <c r="F54" s="242"/>
      <c r="G54" s="242"/>
      <c r="H54" s="216"/>
      <c r="I54" s="245"/>
      <c r="J54" s="210"/>
      <c r="K54" s="222"/>
      <c r="L54" s="225"/>
      <c r="M54" s="222">
        <f>IF(NOT(ISERROR(MATCH(L54,_xlfn.ANCHORARRAY(G65),0))),K67&amp;"Por favor no seleccionar los criterios de impacto",L54)</f>
        <v>0</v>
      </c>
      <c r="N54" s="210"/>
      <c r="O54" s="222"/>
      <c r="P54" s="219"/>
      <c r="Q54" s="125">
        <v>2</v>
      </c>
      <c r="R54" s="126"/>
      <c r="S54" s="127" t="str">
        <f>IF(OR(T54="Preventivo",T54="Detectivo"),"Probabilidad",IF(T54="Correctivo","Impacto",""))</f>
        <v/>
      </c>
      <c r="T54" s="128"/>
      <c r="U54" s="128"/>
      <c r="V54" s="129" t="str">
        <f t="shared" ref="V54:V58" si="50">IF(AND(T54="Preventivo",U54="Automático"),"50%",IF(AND(T54="Preventivo",U54="Manual"),"40%",IF(AND(T54="Detectivo",U54="Automático"),"40%",IF(AND(T54="Detectivo",U54="Manual"),"30%",IF(AND(T54="Correctivo",U54="Automático"),"35%",IF(AND(T54="Correctivo",U54="Manual"),"25%",""))))))</f>
        <v/>
      </c>
      <c r="W54" s="128"/>
      <c r="X54" s="128"/>
      <c r="Y54" s="128"/>
      <c r="Z54" s="130" t="str">
        <f>IFERROR(IF(AND(S53="Probabilidad",S54="Probabilidad"),(AB53-(+AB53*V54)),IF(S54="Probabilidad",(K53-(+K53*V54)),IF(S54="Impacto",AB53,""))),"")</f>
        <v/>
      </c>
      <c r="AA54" s="131" t="str">
        <f t="shared" si="1"/>
        <v/>
      </c>
      <c r="AB54" s="132" t="str">
        <f t="shared" ref="AB54:AB58" si="51">+Z54</f>
        <v/>
      </c>
      <c r="AC54" s="131" t="str">
        <f t="shared" si="3"/>
        <v/>
      </c>
      <c r="AD54" s="140" t="str">
        <f>IFERROR(IF(AND(S53="Impacto",S54="Impacto"),(AD53-(+AD53*V54)),IF(S54="Impacto",(O53-(+O53*V54)),IF(S54="Probabilidad",AD53,""))),"")</f>
        <v/>
      </c>
      <c r="AE54" s="133" t="str">
        <f t="shared" ref="AE54:AE55" si="52">IFERROR(IF(OR(AND(AA54="Muy Baja",AC54="Leve"),AND(AA54="Muy Baja",AC54="Menor"),AND(AA54="Baja",AC54="Leve")),"Bajo",IF(OR(AND(AA54="Muy baja",AC54="Moderado"),AND(AA54="Baja",AC54="Menor"),AND(AA54="Baja",AC54="Moderado"),AND(AA54="Media",AC54="Leve"),AND(AA54="Media",AC54="Menor"),AND(AA54="Media",AC54="Moderado"),AND(AA54="Alta",AC54="Leve"),AND(AA54="Alta",AC54="Menor")),"Moderado",IF(OR(AND(AA54="Muy Baja",AC54="Mayor"),AND(AA54="Baja",AC54="Mayor"),AND(AA54="Media",AC54="Mayor"),AND(AA54="Alta",AC54="Moderado"),AND(AA54="Alta",AC54="Mayor"),AND(AA54="Muy Alta",AC54="Leve"),AND(AA54="Muy Alta",AC54="Menor"),AND(AA54="Muy Alta",AC54="Moderado"),AND(AA54="Muy Alta",AC54="Mayor")),"Alto",IF(OR(AND(AA54="Muy Baja",AC54="Catastrófico"),AND(AA54="Baja",AC54="Catastrófico"),AND(AA54="Media",AC54="Catastrófico"),AND(AA54="Alta",AC54="Catastrófico"),AND(AA54="Muy Alta",AC54="Catastrófico")),"Extremo","")))),"")</f>
        <v/>
      </c>
      <c r="AF54" s="134"/>
      <c r="AG54" s="135"/>
      <c r="AH54" s="136"/>
      <c r="AI54" s="137"/>
      <c r="AJ54" s="137"/>
      <c r="AK54" s="135"/>
      <c r="AL54" s="136"/>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row>
    <row r="55" spans="1:70" ht="151.5" customHeight="1" x14ac:dyDescent="0.25">
      <c r="A55" s="213"/>
      <c r="B55" s="216"/>
      <c r="C55" s="216"/>
      <c r="D55" s="142"/>
      <c r="E55" s="216"/>
      <c r="F55" s="242"/>
      <c r="G55" s="242"/>
      <c r="H55" s="216"/>
      <c r="I55" s="245"/>
      <c r="J55" s="210"/>
      <c r="K55" s="222"/>
      <c r="L55" s="225"/>
      <c r="M55" s="222">
        <f>IF(NOT(ISERROR(MATCH(L55,_xlfn.ANCHORARRAY(G66),0))),K68&amp;"Por favor no seleccionar los criterios de impacto",L55)</f>
        <v>0</v>
      </c>
      <c r="N55" s="210"/>
      <c r="O55" s="222"/>
      <c r="P55" s="219"/>
      <c r="Q55" s="125">
        <v>3</v>
      </c>
      <c r="R55" s="138"/>
      <c r="S55" s="127" t="str">
        <f>IF(OR(T55="Preventivo",T55="Detectivo"),"Probabilidad",IF(T55="Correctivo","Impacto",""))</f>
        <v/>
      </c>
      <c r="T55" s="128"/>
      <c r="U55" s="128"/>
      <c r="V55" s="129" t="str">
        <f t="shared" si="50"/>
        <v/>
      </c>
      <c r="W55" s="128"/>
      <c r="X55" s="128"/>
      <c r="Y55" s="128"/>
      <c r="Z55" s="130" t="str">
        <f>IFERROR(IF(AND(S54="Probabilidad",S55="Probabilidad"),(AB54-(+AB54*V55)),IF(AND(S54="Impacto",S55="Probabilidad"),(AB53-(+AB53*V55)),IF(S55="Impacto",AB54,""))),"")</f>
        <v/>
      </c>
      <c r="AA55" s="131" t="str">
        <f t="shared" si="1"/>
        <v/>
      </c>
      <c r="AB55" s="132" t="str">
        <f t="shared" si="51"/>
        <v/>
      </c>
      <c r="AC55" s="131" t="str">
        <f t="shared" si="3"/>
        <v/>
      </c>
      <c r="AD55" s="140" t="str">
        <f>IFERROR(IF(AND(S54="Impacto",S55="Impacto"),(AD54-(+AD54*V55)),IF(AND(S54="Probabilidad",S55="Impacto"),(AD53-(+AD53*V55)),IF(S55="Probabilidad",AD54,""))),"")</f>
        <v/>
      </c>
      <c r="AE55" s="133" t="str">
        <f t="shared" si="52"/>
        <v/>
      </c>
      <c r="AF55" s="134"/>
      <c r="AG55" s="135"/>
      <c r="AH55" s="136"/>
      <c r="AI55" s="137"/>
      <c r="AJ55" s="137"/>
      <c r="AK55" s="135"/>
      <c r="AL55" s="136"/>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row>
    <row r="56" spans="1:70" ht="151.5" customHeight="1" x14ac:dyDescent="0.25">
      <c r="A56" s="213"/>
      <c r="B56" s="216"/>
      <c r="C56" s="216"/>
      <c r="D56" s="142"/>
      <c r="E56" s="216"/>
      <c r="F56" s="242"/>
      <c r="G56" s="242"/>
      <c r="H56" s="216"/>
      <c r="I56" s="245"/>
      <c r="J56" s="210"/>
      <c r="K56" s="222"/>
      <c r="L56" s="225"/>
      <c r="M56" s="222">
        <f>IF(NOT(ISERROR(MATCH(L56,_xlfn.ANCHORARRAY(G67),0))),K69&amp;"Por favor no seleccionar los criterios de impacto",L56)</f>
        <v>0</v>
      </c>
      <c r="N56" s="210"/>
      <c r="O56" s="222"/>
      <c r="P56" s="219"/>
      <c r="Q56" s="125">
        <v>4</v>
      </c>
      <c r="R56" s="126"/>
      <c r="S56" s="127" t="str">
        <f t="shared" ref="S56:S58" si="53">IF(OR(T56="Preventivo",T56="Detectivo"),"Probabilidad",IF(T56="Correctivo","Impacto",""))</f>
        <v/>
      </c>
      <c r="T56" s="128"/>
      <c r="U56" s="128"/>
      <c r="V56" s="129" t="str">
        <f t="shared" si="50"/>
        <v/>
      </c>
      <c r="W56" s="128"/>
      <c r="X56" s="128"/>
      <c r="Y56" s="128"/>
      <c r="Z56" s="130" t="str">
        <f t="shared" ref="Z56:Z58" si="54">IFERROR(IF(AND(S55="Probabilidad",S56="Probabilidad"),(AB55-(+AB55*V56)),IF(AND(S55="Impacto",S56="Probabilidad"),(AB54-(+AB54*V56)),IF(S56="Impacto",AB55,""))),"")</f>
        <v/>
      </c>
      <c r="AA56" s="131" t="str">
        <f t="shared" si="1"/>
        <v/>
      </c>
      <c r="AB56" s="132" t="str">
        <f t="shared" si="51"/>
        <v/>
      </c>
      <c r="AC56" s="131" t="str">
        <f t="shared" si="3"/>
        <v/>
      </c>
      <c r="AD56" s="140" t="str">
        <f t="shared" ref="AD56:AD58" si="55">IFERROR(IF(AND(S55="Impacto",S56="Impacto"),(AD55-(+AD55*V56)),IF(AND(S55="Probabilidad",S56="Impacto"),(AD54-(+AD54*V56)),IF(S56="Probabilidad",AD55,""))),"")</f>
        <v/>
      </c>
      <c r="AE56" s="133" t="str">
        <f>IFERROR(IF(OR(AND(AA56="Muy Baja",AC56="Leve"),AND(AA56="Muy Baja",AC56="Menor"),AND(AA56="Baja",AC56="Leve")),"Bajo",IF(OR(AND(AA56="Muy baja",AC56="Moderado"),AND(AA56="Baja",AC56="Menor"),AND(AA56="Baja",AC56="Moderado"),AND(AA56="Media",AC56="Leve"),AND(AA56="Media",AC56="Menor"),AND(AA56="Media",AC56="Moderado"),AND(AA56="Alta",AC56="Leve"),AND(AA56="Alta",AC56="Menor")),"Moderado",IF(OR(AND(AA56="Muy Baja",AC56="Mayor"),AND(AA56="Baja",AC56="Mayor"),AND(AA56="Media",AC56="Mayor"),AND(AA56="Alta",AC56="Moderado"),AND(AA56="Alta",AC56="Mayor"),AND(AA56="Muy Alta",AC56="Leve"),AND(AA56="Muy Alta",AC56="Menor"),AND(AA56="Muy Alta",AC56="Moderado"),AND(AA56="Muy Alta",AC56="Mayor")),"Alto",IF(OR(AND(AA56="Muy Baja",AC56="Catastrófico"),AND(AA56="Baja",AC56="Catastrófico"),AND(AA56="Media",AC56="Catastrófico"),AND(AA56="Alta",AC56="Catastrófico"),AND(AA56="Muy Alta",AC56="Catastrófico")),"Extremo","")))),"")</f>
        <v/>
      </c>
      <c r="AF56" s="134"/>
      <c r="AG56" s="135"/>
      <c r="AH56" s="136"/>
      <c r="AI56" s="137"/>
      <c r="AJ56" s="137"/>
      <c r="AK56" s="135"/>
      <c r="AL56" s="136"/>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row>
    <row r="57" spans="1:70" ht="151.5" customHeight="1" x14ac:dyDescent="0.25">
      <c r="A57" s="213"/>
      <c r="B57" s="216"/>
      <c r="C57" s="216"/>
      <c r="D57" s="142"/>
      <c r="E57" s="216"/>
      <c r="F57" s="242"/>
      <c r="G57" s="242"/>
      <c r="H57" s="216"/>
      <c r="I57" s="245"/>
      <c r="J57" s="210"/>
      <c r="K57" s="222"/>
      <c r="L57" s="225"/>
      <c r="M57" s="222">
        <f>IF(NOT(ISERROR(MATCH(L57,_xlfn.ANCHORARRAY(G68),0))),K70&amp;"Por favor no seleccionar los criterios de impacto",L57)</f>
        <v>0</v>
      </c>
      <c r="N57" s="210"/>
      <c r="O57" s="222"/>
      <c r="P57" s="219"/>
      <c r="Q57" s="125">
        <v>5</v>
      </c>
      <c r="R57" s="126"/>
      <c r="S57" s="127" t="str">
        <f t="shared" si="53"/>
        <v/>
      </c>
      <c r="T57" s="128"/>
      <c r="U57" s="128"/>
      <c r="V57" s="129" t="str">
        <f t="shared" si="50"/>
        <v/>
      </c>
      <c r="W57" s="128"/>
      <c r="X57" s="128"/>
      <c r="Y57" s="128"/>
      <c r="Z57" s="130" t="str">
        <f t="shared" si="54"/>
        <v/>
      </c>
      <c r="AA57" s="131" t="str">
        <f t="shared" si="1"/>
        <v/>
      </c>
      <c r="AB57" s="132" t="str">
        <f t="shared" si="51"/>
        <v/>
      </c>
      <c r="AC57" s="131" t="str">
        <f t="shared" si="3"/>
        <v/>
      </c>
      <c r="AD57" s="140" t="str">
        <f t="shared" si="55"/>
        <v/>
      </c>
      <c r="AE57" s="133" t="str">
        <f t="shared" ref="AE57:AE58" si="56">IFERROR(IF(OR(AND(AA57="Muy Baja",AC57="Leve"),AND(AA57="Muy Baja",AC57="Menor"),AND(AA57="Baja",AC57="Leve")),"Bajo",IF(OR(AND(AA57="Muy baja",AC57="Moderado"),AND(AA57="Baja",AC57="Menor"),AND(AA57="Baja",AC57="Moderado"),AND(AA57="Media",AC57="Leve"),AND(AA57="Media",AC57="Menor"),AND(AA57="Media",AC57="Moderado"),AND(AA57="Alta",AC57="Leve"),AND(AA57="Alta",AC57="Menor")),"Moderado",IF(OR(AND(AA57="Muy Baja",AC57="Mayor"),AND(AA57="Baja",AC57="Mayor"),AND(AA57="Media",AC57="Mayor"),AND(AA57="Alta",AC57="Moderado"),AND(AA57="Alta",AC57="Mayor"),AND(AA57="Muy Alta",AC57="Leve"),AND(AA57="Muy Alta",AC57="Menor"),AND(AA57="Muy Alta",AC57="Moderado"),AND(AA57="Muy Alta",AC57="Mayor")),"Alto",IF(OR(AND(AA57="Muy Baja",AC57="Catastrófico"),AND(AA57="Baja",AC57="Catastrófico"),AND(AA57="Media",AC57="Catastrófico"),AND(AA57="Alta",AC57="Catastrófico"),AND(AA57="Muy Alta",AC57="Catastrófico")),"Extremo","")))),"")</f>
        <v/>
      </c>
      <c r="AF57" s="134"/>
      <c r="AG57" s="135"/>
      <c r="AH57" s="136"/>
      <c r="AI57" s="137"/>
      <c r="AJ57" s="137"/>
      <c r="AK57" s="135"/>
      <c r="AL57" s="136"/>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row>
    <row r="58" spans="1:70" ht="151.5" customHeight="1" x14ac:dyDescent="0.25">
      <c r="A58" s="214"/>
      <c r="B58" s="217"/>
      <c r="C58" s="217"/>
      <c r="D58" s="143"/>
      <c r="E58" s="217"/>
      <c r="F58" s="243"/>
      <c r="G58" s="243"/>
      <c r="H58" s="217"/>
      <c r="I58" s="246"/>
      <c r="J58" s="211"/>
      <c r="K58" s="223"/>
      <c r="L58" s="226"/>
      <c r="M58" s="223">
        <f>IF(NOT(ISERROR(MATCH(L58,_xlfn.ANCHORARRAY(G69),0))),K71&amp;"Por favor no seleccionar los criterios de impacto",L58)</f>
        <v>0</v>
      </c>
      <c r="N58" s="211"/>
      <c r="O58" s="223"/>
      <c r="P58" s="220"/>
      <c r="Q58" s="125">
        <v>6</v>
      </c>
      <c r="R58" s="126"/>
      <c r="S58" s="127" t="str">
        <f t="shared" si="53"/>
        <v/>
      </c>
      <c r="T58" s="128"/>
      <c r="U58" s="128"/>
      <c r="V58" s="129" t="str">
        <f t="shared" si="50"/>
        <v/>
      </c>
      <c r="W58" s="128"/>
      <c r="X58" s="128"/>
      <c r="Y58" s="128"/>
      <c r="Z58" s="130" t="str">
        <f t="shared" si="54"/>
        <v/>
      </c>
      <c r="AA58" s="131" t="str">
        <f t="shared" si="1"/>
        <v/>
      </c>
      <c r="AB58" s="132" t="str">
        <f t="shared" si="51"/>
        <v/>
      </c>
      <c r="AC58" s="131" t="str">
        <f t="shared" si="3"/>
        <v/>
      </c>
      <c r="AD58" s="140" t="str">
        <f t="shared" si="55"/>
        <v/>
      </c>
      <c r="AE58" s="133" t="str">
        <f t="shared" si="56"/>
        <v/>
      </c>
      <c r="AF58" s="134"/>
      <c r="AG58" s="135"/>
      <c r="AH58" s="136"/>
      <c r="AI58" s="137"/>
      <c r="AJ58" s="137"/>
      <c r="AK58" s="135"/>
      <c r="AL58" s="136"/>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row>
    <row r="59" spans="1:70" ht="151.5" customHeight="1" x14ac:dyDescent="0.25">
      <c r="A59" s="212">
        <v>9</v>
      </c>
      <c r="B59" s="215"/>
      <c r="C59" s="215"/>
      <c r="D59" s="141"/>
      <c r="E59" s="215"/>
      <c r="F59" s="241"/>
      <c r="G59" s="241"/>
      <c r="H59" s="215"/>
      <c r="I59" s="244"/>
      <c r="J59" s="209" t="str">
        <f>IF(I59&lt;=0,"",IF(I59&lt;=2,"Muy Baja",IF(I59&lt;=24,"Baja",IF(I59&lt;=500,"Media",IF(I59&lt;=5000,"Alta","Muy Alta")))))</f>
        <v/>
      </c>
      <c r="K59" s="221" t="str">
        <f>IF(J59="","",IF(J59="Muy Baja",0.2,IF(J59="Baja",0.4,IF(J59="Media",0.6,IF(J59="Alta",0.8,IF(J59="Muy Alta",1,))))))</f>
        <v/>
      </c>
      <c r="L59" s="224"/>
      <c r="M59" s="221">
        <f>IF(NOT(ISERROR(MATCH(L59,'Tabla Impacto'!$B$221:$B$223,0))),'Tabla Impacto'!$F$223&amp;"Por favor no seleccionar los criterios de impacto(Afectación Económica o presupuestal y Pérdida Reputacional)",L59)</f>
        <v>0</v>
      </c>
      <c r="N59" s="209" t="str">
        <f>IF(OR(M59='Tabla Impacto'!$C$11,M59='Tabla Impacto'!$D$11),"Leve",IF(OR(M59='Tabla Impacto'!$C$12,M59='Tabla Impacto'!$D$12),"Menor",IF(OR(M59='Tabla Impacto'!$C$13,M59='Tabla Impacto'!$D$13),"Moderado",IF(OR(M59='Tabla Impacto'!$C$14,M59='Tabla Impacto'!$D$14),"Mayor",IF(OR(M59='Tabla Impacto'!$C$15,M59='Tabla Impacto'!$D$15),"Catastrófico","")))))</f>
        <v/>
      </c>
      <c r="O59" s="221" t="str">
        <f>IF(N59="","",IF(N59="Leve",0.2,IF(N59="Menor",0.4,IF(N59="Moderado",0.6,IF(N59="Mayor",0.8,IF(N59="Catastrófico",1,))))))</f>
        <v/>
      </c>
      <c r="P59" s="218" t="str">
        <f>IF(OR(AND(J59="Muy Baja",N59="Leve"),AND(J59="Muy Baja",N59="Menor"),AND(J59="Baja",N59="Leve")),"Bajo",IF(OR(AND(J59="Muy baja",N59="Moderado"),AND(J59="Baja",N59="Menor"),AND(J59="Baja",N59="Moderado"),AND(J59="Media",N59="Leve"),AND(J59="Media",N59="Menor"),AND(J59="Media",N59="Moderado"),AND(J59="Alta",N59="Leve"),AND(J59="Alta",N59="Menor")),"Moderado",IF(OR(AND(J59="Muy Baja",N59="Mayor"),AND(J59="Baja",N59="Mayor"),AND(J59="Media",N59="Mayor"),AND(J59="Alta",N59="Moderado"),AND(J59="Alta",N59="Mayor"),AND(J59="Muy Alta",N59="Leve"),AND(J59="Muy Alta",N59="Menor"),AND(J59="Muy Alta",N59="Moderado"),AND(J59="Muy Alta",N59="Mayor")),"Alto",IF(OR(AND(J59="Muy Baja",N59="Catastrófico"),AND(J59="Baja",N59="Catastrófico"),AND(J59="Media",N59="Catastrófico"),AND(J59="Alta",N59="Catastrófico"),AND(J59="Muy Alta",N59="Catastrófico")),"Extremo",""))))</f>
        <v/>
      </c>
      <c r="Q59" s="125">
        <v>1</v>
      </c>
      <c r="R59" s="126"/>
      <c r="S59" s="127" t="str">
        <f>IF(OR(T59="Preventivo",T59="Detectivo"),"Probabilidad",IF(T59="Correctivo","Impacto",""))</f>
        <v/>
      </c>
      <c r="T59" s="128"/>
      <c r="U59" s="128"/>
      <c r="V59" s="129" t="str">
        <f>IF(AND(T59="Preventivo",U59="Automático"),"50%",IF(AND(T59="Preventivo",U59="Manual"),"40%",IF(AND(T59="Detectivo",U59="Automático"),"40%",IF(AND(T59="Detectivo",U59="Manual"),"30%",IF(AND(T59="Correctivo",U59="Automático"),"35%",IF(AND(T59="Correctivo",U59="Manual"),"25%",""))))))</f>
        <v/>
      </c>
      <c r="W59" s="128"/>
      <c r="X59" s="128"/>
      <c r="Y59" s="128"/>
      <c r="Z59" s="130" t="str">
        <f>IFERROR(IF(S59="Probabilidad",(K59-(+K59*V59)),IF(S59="Impacto",K59,"")),"")</f>
        <v/>
      </c>
      <c r="AA59" s="131" t="str">
        <f>IFERROR(IF(Z59="","",IF(Z59&lt;=0.2,"Muy Baja",IF(Z59&lt;=0.4,"Baja",IF(Z59&lt;=0.6,"Media",IF(Z59&lt;=0.8,"Alta","Muy Alta"))))),"")</f>
        <v/>
      </c>
      <c r="AB59" s="132" t="str">
        <f>+Z59</f>
        <v/>
      </c>
      <c r="AC59" s="131" t="str">
        <f>IFERROR(IF(AD59="","",IF(AD59&lt;=0.2,"Leve",IF(AD59&lt;=0.4,"Menor",IF(AD59&lt;=0.6,"Moderado",IF(AD59&lt;=0.8,"Mayor","Catastrófico"))))),"")</f>
        <v/>
      </c>
      <c r="AD59" s="140" t="str">
        <f>IFERROR(IF(S59="Impacto",(O59-(+O59*V59)),IF(S59="Probabilidad",O59,"")),"")</f>
        <v/>
      </c>
      <c r="AE59" s="133" t="str">
        <f>IFERROR(IF(OR(AND(AA59="Muy Baja",AC59="Leve"),AND(AA59="Muy Baja",AC59="Menor"),AND(AA59="Baja",AC59="Leve")),"Bajo",IF(OR(AND(AA59="Muy baja",AC59="Moderado"),AND(AA59="Baja",AC59="Menor"),AND(AA59="Baja",AC59="Moderado"),AND(AA59="Media",AC59="Leve"),AND(AA59="Media",AC59="Menor"),AND(AA59="Media",AC59="Moderado"),AND(AA59="Alta",AC59="Leve"),AND(AA59="Alta",AC59="Menor")),"Moderado",IF(OR(AND(AA59="Muy Baja",AC59="Mayor"),AND(AA59="Baja",AC59="Mayor"),AND(AA59="Media",AC59="Mayor"),AND(AA59="Alta",AC59="Moderado"),AND(AA59="Alta",AC59="Mayor"),AND(AA59="Muy Alta",AC59="Leve"),AND(AA59="Muy Alta",AC59="Menor"),AND(AA59="Muy Alta",AC59="Moderado"),AND(AA59="Muy Alta",AC59="Mayor")),"Alto",IF(OR(AND(AA59="Muy Baja",AC59="Catastrófico"),AND(AA59="Baja",AC59="Catastrófico"),AND(AA59="Media",AC59="Catastrófico"),AND(AA59="Alta",AC59="Catastrófico"),AND(AA59="Muy Alta",AC59="Catastrófico")),"Extremo","")))),"")</f>
        <v/>
      </c>
      <c r="AF59" s="134"/>
      <c r="AG59" s="135"/>
      <c r="AH59" s="136"/>
      <c r="AI59" s="137"/>
      <c r="AJ59" s="137"/>
      <c r="AK59" s="135"/>
      <c r="AL59" s="136"/>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row>
    <row r="60" spans="1:70" ht="151.5" customHeight="1" x14ac:dyDescent="0.25">
      <c r="A60" s="213"/>
      <c r="B60" s="216"/>
      <c r="C60" s="216"/>
      <c r="D60" s="142"/>
      <c r="E60" s="216"/>
      <c r="F60" s="242"/>
      <c r="G60" s="242"/>
      <c r="H60" s="216"/>
      <c r="I60" s="245"/>
      <c r="J60" s="210"/>
      <c r="K60" s="222"/>
      <c r="L60" s="225"/>
      <c r="M60" s="222">
        <f>IF(NOT(ISERROR(MATCH(L60,_xlfn.ANCHORARRAY(E71),0))),K73&amp;"Por favor no seleccionar los criterios de impacto",L60)</f>
        <v>0</v>
      </c>
      <c r="N60" s="210"/>
      <c r="O60" s="222"/>
      <c r="P60" s="219"/>
      <c r="Q60" s="125">
        <v>2</v>
      </c>
      <c r="R60" s="126"/>
      <c r="S60" s="127" t="str">
        <f>IF(OR(T60="Preventivo",T60="Detectivo"),"Probabilidad",IF(T60="Correctivo","Impacto",""))</f>
        <v/>
      </c>
      <c r="T60" s="128"/>
      <c r="U60" s="128"/>
      <c r="V60" s="129" t="str">
        <f t="shared" ref="V60:V64" si="57">IF(AND(T60="Preventivo",U60="Automático"),"50%",IF(AND(T60="Preventivo",U60="Manual"),"40%",IF(AND(T60="Detectivo",U60="Automático"),"40%",IF(AND(T60="Detectivo",U60="Manual"),"30%",IF(AND(T60="Correctivo",U60="Automático"),"35%",IF(AND(T60="Correctivo",U60="Manual"),"25%",""))))))</f>
        <v/>
      </c>
      <c r="W60" s="128"/>
      <c r="X60" s="128"/>
      <c r="Y60" s="128"/>
      <c r="Z60" s="130" t="str">
        <f>IFERROR(IF(AND(S59="Probabilidad",S60="Probabilidad"),(AB59-(+AB59*V60)),IF(S60="Probabilidad",(K59-(+K59*V60)),IF(S60="Impacto",AB59,""))),"")</f>
        <v/>
      </c>
      <c r="AA60" s="131" t="str">
        <f t="shared" si="1"/>
        <v/>
      </c>
      <c r="AB60" s="132" t="str">
        <f t="shared" ref="AB60:AB64" si="58">+Z60</f>
        <v/>
      </c>
      <c r="AC60" s="131" t="str">
        <f t="shared" si="3"/>
        <v/>
      </c>
      <c r="AD60" s="140" t="str">
        <f>IFERROR(IF(AND(S59="Impacto",S60="Impacto"),(AD59-(+AD59*V60)),IF(S60="Impacto",(O59-(+O59*V60)),IF(S60="Probabilidad",AD59,""))),"")</f>
        <v/>
      </c>
      <c r="AE60" s="133" t="str">
        <f t="shared" ref="AE60:AE61" si="59">IFERROR(IF(OR(AND(AA60="Muy Baja",AC60="Leve"),AND(AA60="Muy Baja",AC60="Menor"),AND(AA60="Baja",AC60="Leve")),"Bajo",IF(OR(AND(AA60="Muy baja",AC60="Moderado"),AND(AA60="Baja",AC60="Menor"),AND(AA60="Baja",AC60="Moderado"),AND(AA60="Media",AC60="Leve"),AND(AA60="Media",AC60="Menor"),AND(AA60="Media",AC60="Moderado"),AND(AA60="Alta",AC60="Leve"),AND(AA60="Alta",AC60="Menor")),"Moderado",IF(OR(AND(AA60="Muy Baja",AC60="Mayor"),AND(AA60="Baja",AC60="Mayor"),AND(AA60="Media",AC60="Mayor"),AND(AA60="Alta",AC60="Moderado"),AND(AA60="Alta",AC60="Mayor"),AND(AA60="Muy Alta",AC60="Leve"),AND(AA60="Muy Alta",AC60="Menor"),AND(AA60="Muy Alta",AC60="Moderado"),AND(AA60="Muy Alta",AC60="Mayor")),"Alto",IF(OR(AND(AA60="Muy Baja",AC60="Catastrófico"),AND(AA60="Baja",AC60="Catastrófico"),AND(AA60="Media",AC60="Catastrófico"),AND(AA60="Alta",AC60="Catastrófico"),AND(AA60="Muy Alta",AC60="Catastrófico")),"Extremo","")))),"")</f>
        <v/>
      </c>
      <c r="AF60" s="134"/>
      <c r="AG60" s="135"/>
      <c r="AH60" s="136"/>
      <c r="AI60" s="137"/>
      <c r="AJ60" s="137"/>
      <c r="AK60" s="135"/>
      <c r="AL60" s="136"/>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row>
    <row r="61" spans="1:70" ht="151.5" customHeight="1" x14ac:dyDescent="0.25">
      <c r="A61" s="213"/>
      <c r="B61" s="216"/>
      <c r="C61" s="216"/>
      <c r="D61" s="142"/>
      <c r="E61" s="216"/>
      <c r="F61" s="242"/>
      <c r="G61" s="242"/>
      <c r="H61" s="216"/>
      <c r="I61" s="245"/>
      <c r="J61" s="210"/>
      <c r="K61" s="222"/>
      <c r="L61" s="225"/>
      <c r="M61" s="222">
        <f>IF(NOT(ISERROR(MATCH(L61,_xlfn.ANCHORARRAY(E72),0))),K74&amp;"Por favor no seleccionar los criterios de impacto",L61)</f>
        <v>0</v>
      </c>
      <c r="N61" s="210"/>
      <c r="O61" s="222"/>
      <c r="P61" s="219"/>
      <c r="Q61" s="125">
        <v>3</v>
      </c>
      <c r="R61" s="138"/>
      <c r="S61" s="127" t="str">
        <f>IF(OR(T61="Preventivo",T61="Detectivo"),"Probabilidad",IF(T61="Correctivo","Impacto",""))</f>
        <v/>
      </c>
      <c r="T61" s="128"/>
      <c r="U61" s="128"/>
      <c r="V61" s="129" t="str">
        <f t="shared" si="57"/>
        <v/>
      </c>
      <c r="W61" s="128"/>
      <c r="X61" s="128"/>
      <c r="Y61" s="128"/>
      <c r="Z61" s="130" t="str">
        <f>IFERROR(IF(AND(S60="Probabilidad",S61="Probabilidad"),(AB60-(+AB60*V61)),IF(AND(S60="Impacto",S61="Probabilidad"),(AB59-(+AB59*V61)),IF(S61="Impacto",AB60,""))),"")</f>
        <v/>
      </c>
      <c r="AA61" s="131" t="str">
        <f t="shared" si="1"/>
        <v/>
      </c>
      <c r="AB61" s="132" t="str">
        <f t="shared" si="58"/>
        <v/>
      </c>
      <c r="AC61" s="131" t="str">
        <f t="shared" si="3"/>
        <v/>
      </c>
      <c r="AD61" s="140" t="str">
        <f>IFERROR(IF(AND(S60="Impacto",S61="Impacto"),(AD60-(+AD60*V61)),IF(AND(S60="Probabilidad",S61="Impacto"),(AD59-(+AD59*V61)),IF(S61="Probabilidad",AD60,""))),"")</f>
        <v/>
      </c>
      <c r="AE61" s="133" t="str">
        <f t="shared" si="59"/>
        <v/>
      </c>
      <c r="AF61" s="134"/>
      <c r="AG61" s="135"/>
      <c r="AH61" s="136"/>
      <c r="AI61" s="137"/>
      <c r="AJ61" s="137"/>
      <c r="AK61" s="135"/>
      <c r="AL61" s="136"/>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row>
    <row r="62" spans="1:70" ht="151.5" customHeight="1" x14ac:dyDescent="0.25">
      <c r="A62" s="213"/>
      <c r="B62" s="216"/>
      <c r="C62" s="216"/>
      <c r="D62" s="142"/>
      <c r="E62" s="216"/>
      <c r="F62" s="242"/>
      <c r="G62" s="242"/>
      <c r="H62" s="216"/>
      <c r="I62" s="245"/>
      <c r="J62" s="210"/>
      <c r="K62" s="222"/>
      <c r="L62" s="225"/>
      <c r="M62" s="222">
        <f>IF(NOT(ISERROR(MATCH(L62,_xlfn.ANCHORARRAY(E73),0))),K75&amp;"Por favor no seleccionar los criterios de impacto",L62)</f>
        <v>0</v>
      </c>
      <c r="N62" s="210"/>
      <c r="O62" s="222"/>
      <c r="P62" s="219"/>
      <c r="Q62" s="125">
        <v>4</v>
      </c>
      <c r="R62" s="126"/>
      <c r="S62" s="127" t="str">
        <f t="shared" ref="S62:S64" si="60">IF(OR(T62="Preventivo",T62="Detectivo"),"Probabilidad",IF(T62="Correctivo","Impacto",""))</f>
        <v/>
      </c>
      <c r="T62" s="128"/>
      <c r="U62" s="128"/>
      <c r="V62" s="129" t="str">
        <f t="shared" si="57"/>
        <v/>
      </c>
      <c r="W62" s="128"/>
      <c r="X62" s="128"/>
      <c r="Y62" s="128"/>
      <c r="Z62" s="130" t="str">
        <f t="shared" ref="Z62:Z64" si="61">IFERROR(IF(AND(S61="Probabilidad",S62="Probabilidad"),(AB61-(+AB61*V62)),IF(AND(S61="Impacto",S62="Probabilidad"),(AB60-(+AB60*V62)),IF(S62="Impacto",AB61,""))),"")</f>
        <v/>
      </c>
      <c r="AA62" s="131" t="str">
        <f t="shared" si="1"/>
        <v/>
      </c>
      <c r="AB62" s="132" t="str">
        <f t="shared" si="58"/>
        <v/>
      </c>
      <c r="AC62" s="131" t="str">
        <f t="shared" si="3"/>
        <v/>
      </c>
      <c r="AD62" s="140" t="str">
        <f t="shared" ref="AD62:AD64" si="62">IFERROR(IF(AND(S61="Impacto",S62="Impacto"),(AD61-(+AD61*V62)),IF(AND(S61="Probabilidad",S62="Impacto"),(AD60-(+AD60*V62)),IF(S62="Probabilidad",AD61,""))),"")</f>
        <v/>
      </c>
      <c r="AE62" s="133" t="str">
        <f>IFERROR(IF(OR(AND(AA62="Muy Baja",AC62="Leve"),AND(AA62="Muy Baja",AC62="Menor"),AND(AA62="Baja",AC62="Leve")),"Bajo",IF(OR(AND(AA62="Muy baja",AC62="Moderado"),AND(AA62="Baja",AC62="Menor"),AND(AA62="Baja",AC62="Moderado"),AND(AA62="Media",AC62="Leve"),AND(AA62="Media",AC62="Menor"),AND(AA62="Media",AC62="Moderado"),AND(AA62="Alta",AC62="Leve"),AND(AA62="Alta",AC62="Menor")),"Moderado",IF(OR(AND(AA62="Muy Baja",AC62="Mayor"),AND(AA62="Baja",AC62="Mayor"),AND(AA62="Media",AC62="Mayor"),AND(AA62="Alta",AC62="Moderado"),AND(AA62="Alta",AC62="Mayor"),AND(AA62="Muy Alta",AC62="Leve"),AND(AA62="Muy Alta",AC62="Menor"),AND(AA62="Muy Alta",AC62="Moderado"),AND(AA62="Muy Alta",AC62="Mayor")),"Alto",IF(OR(AND(AA62="Muy Baja",AC62="Catastrófico"),AND(AA62="Baja",AC62="Catastrófico"),AND(AA62="Media",AC62="Catastrófico"),AND(AA62="Alta",AC62="Catastrófico"),AND(AA62="Muy Alta",AC62="Catastrófico")),"Extremo","")))),"")</f>
        <v/>
      </c>
      <c r="AF62" s="134"/>
      <c r="AG62" s="135"/>
      <c r="AH62" s="136"/>
      <c r="AI62" s="137"/>
      <c r="AJ62" s="137"/>
      <c r="AK62" s="135"/>
      <c r="AL62" s="136"/>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row>
    <row r="63" spans="1:70" ht="151.5" customHeight="1" x14ac:dyDescent="0.25">
      <c r="A63" s="213"/>
      <c r="B63" s="216"/>
      <c r="C63" s="216"/>
      <c r="D63" s="142"/>
      <c r="E63" s="216"/>
      <c r="F63" s="242"/>
      <c r="G63" s="242"/>
      <c r="H63" s="216"/>
      <c r="I63" s="245"/>
      <c r="J63" s="210"/>
      <c r="K63" s="222"/>
      <c r="L63" s="225"/>
      <c r="M63" s="222">
        <f>IF(NOT(ISERROR(MATCH(L63,_xlfn.ANCHORARRAY(E74),0))),K76&amp;"Por favor no seleccionar los criterios de impacto",L63)</f>
        <v>0</v>
      </c>
      <c r="N63" s="210"/>
      <c r="O63" s="222"/>
      <c r="P63" s="219"/>
      <c r="Q63" s="125">
        <v>5</v>
      </c>
      <c r="R63" s="126"/>
      <c r="S63" s="127" t="str">
        <f t="shared" si="60"/>
        <v/>
      </c>
      <c r="T63" s="128"/>
      <c r="U63" s="128"/>
      <c r="V63" s="129" t="str">
        <f t="shared" si="57"/>
        <v/>
      </c>
      <c r="W63" s="128"/>
      <c r="X63" s="128"/>
      <c r="Y63" s="128"/>
      <c r="Z63" s="130" t="str">
        <f t="shared" si="61"/>
        <v/>
      </c>
      <c r="AA63" s="131" t="str">
        <f t="shared" si="1"/>
        <v/>
      </c>
      <c r="AB63" s="132" t="str">
        <f t="shared" si="58"/>
        <v/>
      </c>
      <c r="AC63" s="131" t="str">
        <f t="shared" si="3"/>
        <v/>
      </c>
      <c r="AD63" s="140" t="str">
        <f t="shared" si="62"/>
        <v/>
      </c>
      <c r="AE63" s="133" t="str">
        <f t="shared" ref="AE63:AE64" si="63">IFERROR(IF(OR(AND(AA63="Muy Baja",AC63="Leve"),AND(AA63="Muy Baja",AC63="Menor"),AND(AA63="Baja",AC63="Leve")),"Bajo",IF(OR(AND(AA63="Muy baja",AC63="Moderado"),AND(AA63="Baja",AC63="Menor"),AND(AA63="Baja",AC63="Moderado"),AND(AA63="Media",AC63="Leve"),AND(AA63="Media",AC63="Menor"),AND(AA63="Media",AC63="Moderado"),AND(AA63="Alta",AC63="Leve"),AND(AA63="Alta",AC63="Menor")),"Moderado",IF(OR(AND(AA63="Muy Baja",AC63="Mayor"),AND(AA63="Baja",AC63="Mayor"),AND(AA63="Media",AC63="Mayor"),AND(AA63="Alta",AC63="Moderado"),AND(AA63="Alta",AC63="Mayor"),AND(AA63="Muy Alta",AC63="Leve"),AND(AA63="Muy Alta",AC63="Menor"),AND(AA63="Muy Alta",AC63="Moderado"),AND(AA63="Muy Alta",AC63="Mayor")),"Alto",IF(OR(AND(AA63="Muy Baja",AC63="Catastrófico"),AND(AA63="Baja",AC63="Catastrófico"),AND(AA63="Media",AC63="Catastrófico"),AND(AA63="Alta",AC63="Catastrófico"),AND(AA63="Muy Alta",AC63="Catastrófico")),"Extremo","")))),"")</f>
        <v/>
      </c>
      <c r="AF63" s="134"/>
      <c r="AG63" s="135"/>
      <c r="AH63" s="136"/>
      <c r="AI63" s="137"/>
      <c r="AJ63" s="137"/>
      <c r="AK63" s="135"/>
      <c r="AL63" s="136"/>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row>
    <row r="64" spans="1:70" ht="151.5" customHeight="1" x14ac:dyDescent="0.25">
      <c r="A64" s="214"/>
      <c r="B64" s="217"/>
      <c r="C64" s="217"/>
      <c r="D64" s="143"/>
      <c r="E64" s="217"/>
      <c r="F64" s="243"/>
      <c r="G64" s="243"/>
      <c r="H64" s="217"/>
      <c r="I64" s="246"/>
      <c r="J64" s="211"/>
      <c r="K64" s="223"/>
      <c r="L64" s="226"/>
      <c r="M64" s="223">
        <f>IF(NOT(ISERROR(MATCH(L64,_xlfn.ANCHORARRAY(E75),0))),K77&amp;"Por favor no seleccionar los criterios de impacto",L64)</f>
        <v>0</v>
      </c>
      <c r="N64" s="211"/>
      <c r="O64" s="223"/>
      <c r="P64" s="220"/>
      <c r="Q64" s="125">
        <v>6</v>
      </c>
      <c r="R64" s="126"/>
      <c r="S64" s="127" t="str">
        <f t="shared" si="60"/>
        <v/>
      </c>
      <c r="T64" s="128"/>
      <c r="U64" s="128"/>
      <c r="V64" s="129" t="str">
        <f t="shared" si="57"/>
        <v/>
      </c>
      <c r="W64" s="128"/>
      <c r="X64" s="128"/>
      <c r="Y64" s="128"/>
      <c r="Z64" s="130" t="str">
        <f t="shared" si="61"/>
        <v/>
      </c>
      <c r="AA64" s="131" t="str">
        <f t="shared" si="1"/>
        <v/>
      </c>
      <c r="AB64" s="132" t="str">
        <f t="shared" si="58"/>
        <v/>
      </c>
      <c r="AC64" s="131" t="str">
        <f t="shared" si="3"/>
        <v/>
      </c>
      <c r="AD64" s="140" t="str">
        <f t="shared" si="62"/>
        <v/>
      </c>
      <c r="AE64" s="133" t="str">
        <f t="shared" si="63"/>
        <v/>
      </c>
      <c r="AF64" s="134"/>
      <c r="AG64" s="135"/>
      <c r="AH64" s="136"/>
      <c r="AI64" s="137"/>
      <c r="AJ64" s="137"/>
      <c r="AK64" s="135"/>
      <c r="AL64" s="136"/>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row>
    <row r="65" spans="1:70" ht="151.5" customHeight="1" x14ac:dyDescent="0.25">
      <c r="A65" s="212">
        <v>10</v>
      </c>
      <c r="B65" s="215"/>
      <c r="C65" s="215"/>
      <c r="D65" s="141"/>
      <c r="E65" s="215"/>
      <c r="F65" s="241"/>
      <c r="G65" s="241"/>
      <c r="H65" s="215"/>
      <c r="I65" s="244"/>
      <c r="J65" s="209" t="str">
        <f>IF(I65&lt;=0,"",IF(I65&lt;=2,"Muy Baja",IF(I65&lt;=24,"Baja",IF(I65&lt;=500,"Media",IF(I65&lt;=5000,"Alta","Muy Alta")))))</f>
        <v/>
      </c>
      <c r="K65" s="221" t="str">
        <f>IF(J65="","",IF(J65="Muy Baja",0.2,IF(J65="Baja",0.4,IF(J65="Media",0.6,IF(J65="Alta",0.8,IF(J65="Muy Alta",1,))))))</f>
        <v/>
      </c>
      <c r="L65" s="224"/>
      <c r="M65" s="221">
        <f>IF(NOT(ISERROR(MATCH(L65,'Tabla Impacto'!$B$221:$B$223,0))),'Tabla Impacto'!$F$223&amp;"Por favor no seleccionar los criterios de impacto(Afectación Económica o presupuestal y Pérdida Reputacional)",L65)</f>
        <v>0</v>
      </c>
      <c r="N65" s="209" t="str">
        <f>IF(OR(M65='Tabla Impacto'!$C$11,M65='Tabla Impacto'!$D$11),"Leve",IF(OR(M65='Tabla Impacto'!$C$12,M65='Tabla Impacto'!$D$12),"Menor",IF(OR(M65='Tabla Impacto'!$C$13,M65='Tabla Impacto'!$D$13),"Moderado",IF(OR(M65='Tabla Impacto'!$C$14,M65='Tabla Impacto'!$D$14),"Mayor",IF(OR(M65='Tabla Impacto'!$C$15,M65='Tabla Impacto'!$D$15),"Catastrófico","")))))</f>
        <v/>
      </c>
      <c r="O65" s="221" t="str">
        <f>IF(N65="","",IF(N65="Leve",0.2,IF(N65="Menor",0.4,IF(N65="Moderado",0.6,IF(N65="Mayor",0.8,IF(N65="Catastrófico",1,))))))</f>
        <v/>
      </c>
      <c r="P65" s="218" t="str">
        <f>IF(OR(AND(J65="Muy Baja",N65="Leve"),AND(J65="Muy Baja",N65="Menor"),AND(J65="Baja",N65="Leve")),"Bajo",IF(OR(AND(J65="Muy baja",N65="Moderado"),AND(J65="Baja",N65="Menor"),AND(J65="Baja",N65="Moderado"),AND(J65="Media",N65="Leve"),AND(J65="Media",N65="Menor"),AND(J65="Media",N65="Moderado"),AND(J65="Alta",N65="Leve"),AND(J65="Alta",N65="Menor")),"Moderado",IF(OR(AND(J65="Muy Baja",N65="Mayor"),AND(J65="Baja",N65="Mayor"),AND(J65="Media",N65="Mayor"),AND(J65="Alta",N65="Moderado"),AND(J65="Alta",N65="Mayor"),AND(J65="Muy Alta",N65="Leve"),AND(J65="Muy Alta",N65="Menor"),AND(J65="Muy Alta",N65="Moderado"),AND(J65="Muy Alta",N65="Mayor")),"Alto",IF(OR(AND(J65="Muy Baja",N65="Catastrófico"),AND(J65="Baja",N65="Catastrófico"),AND(J65="Media",N65="Catastrófico"),AND(J65="Alta",N65="Catastrófico"),AND(J65="Muy Alta",N65="Catastrófico")),"Extremo",""))))</f>
        <v/>
      </c>
      <c r="Q65" s="125">
        <v>1</v>
      </c>
      <c r="R65" s="126"/>
      <c r="S65" s="127" t="str">
        <f>IF(OR(T65="Preventivo",T65="Detectivo"),"Probabilidad",IF(T65="Correctivo","Impacto",""))</f>
        <v/>
      </c>
      <c r="T65" s="128"/>
      <c r="U65" s="128"/>
      <c r="V65" s="129" t="str">
        <f>IF(AND(T65="Preventivo",U65="Automático"),"50%",IF(AND(T65="Preventivo",U65="Manual"),"40%",IF(AND(T65="Detectivo",U65="Automático"),"40%",IF(AND(T65="Detectivo",U65="Manual"),"30%",IF(AND(T65="Correctivo",U65="Automático"),"35%",IF(AND(T65="Correctivo",U65="Manual"),"25%",""))))))</f>
        <v/>
      </c>
      <c r="W65" s="128"/>
      <c r="X65" s="128"/>
      <c r="Y65" s="128"/>
      <c r="Z65" s="130" t="str">
        <f>IFERROR(IF(S65="Probabilidad",(K65-(+K65*V65)),IF(S65="Impacto",K65,"")),"")</f>
        <v/>
      </c>
      <c r="AA65" s="131" t="str">
        <f>IFERROR(IF(Z65="","",IF(Z65&lt;=0.2,"Muy Baja",IF(Z65&lt;=0.4,"Baja",IF(Z65&lt;=0.6,"Media",IF(Z65&lt;=0.8,"Alta","Muy Alta"))))),"")</f>
        <v/>
      </c>
      <c r="AB65" s="132" t="str">
        <f>+Z65</f>
        <v/>
      </c>
      <c r="AC65" s="131" t="str">
        <f>IFERROR(IF(AD65="","",IF(AD65&lt;=0.2,"Leve",IF(AD65&lt;=0.4,"Menor",IF(AD65&lt;=0.6,"Moderado",IF(AD65&lt;=0.8,"Mayor","Catastrófico"))))),"")</f>
        <v/>
      </c>
      <c r="AD65" s="140" t="str">
        <f>IFERROR(IF(S65="Impacto",(O65-(+O65*V65)),IF(S65="Probabilidad",O65,"")),"")</f>
        <v/>
      </c>
      <c r="AE65" s="133" t="str">
        <f>IFERROR(IF(OR(AND(AA65="Muy Baja",AC65="Leve"),AND(AA65="Muy Baja",AC65="Menor"),AND(AA65="Baja",AC65="Leve")),"Bajo",IF(OR(AND(AA65="Muy baja",AC65="Moderado"),AND(AA65="Baja",AC65="Menor"),AND(AA65="Baja",AC65="Moderado"),AND(AA65="Media",AC65="Leve"),AND(AA65="Media",AC65="Menor"),AND(AA65="Media",AC65="Moderado"),AND(AA65="Alta",AC65="Leve"),AND(AA65="Alta",AC65="Menor")),"Moderado",IF(OR(AND(AA65="Muy Baja",AC65="Mayor"),AND(AA65="Baja",AC65="Mayor"),AND(AA65="Media",AC65="Mayor"),AND(AA65="Alta",AC65="Moderado"),AND(AA65="Alta",AC65="Mayor"),AND(AA65="Muy Alta",AC65="Leve"),AND(AA65="Muy Alta",AC65="Menor"),AND(AA65="Muy Alta",AC65="Moderado"),AND(AA65="Muy Alta",AC65="Mayor")),"Alto",IF(OR(AND(AA65="Muy Baja",AC65="Catastrófico"),AND(AA65="Baja",AC65="Catastrófico"),AND(AA65="Media",AC65="Catastrófico"),AND(AA65="Alta",AC65="Catastrófico"),AND(AA65="Muy Alta",AC65="Catastrófico")),"Extremo","")))),"")</f>
        <v/>
      </c>
      <c r="AF65" s="134"/>
      <c r="AG65" s="135"/>
      <c r="AH65" s="136"/>
      <c r="AI65" s="137"/>
      <c r="AJ65" s="137"/>
      <c r="AK65" s="135"/>
      <c r="AL65" s="136"/>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c r="BR65" s="8"/>
    </row>
    <row r="66" spans="1:70" ht="151.5" customHeight="1" x14ac:dyDescent="0.25">
      <c r="A66" s="213"/>
      <c r="B66" s="216"/>
      <c r="C66" s="216"/>
      <c r="D66" s="142"/>
      <c r="E66" s="216"/>
      <c r="F66" s="242"/>
      <c r="G66" s="242"/>
      <c r="H66" s="216"/>
      <c r="I66" s="245"/>
      <c r="J66" s="210"/>
      <c r="K66" s="222"/>
      <c r="L66" s="225"/>
      <c r="M66" s="222">
        <f>IF(NOT(ISERROR(MATCH(L66,_xlfn.ANCHORARRAY(E77),0))),K79&amp;"Por favor no seleccionar los criterios de impacto",L66)</f>
        <v>0</v>
      </c>
      <c r="N66" s="210"/>
      <c r="O66" s="222"/>
      <c r="P66" s="219"/>
      <c r="Q66" s="125">
        <v>2</v>
      </c>
      <c r="R66" s="126"/>
      <c r="S66" s="127" t="str">
        <f>IF(OR(T66="Preventivo",T66="Detectivo"),"Probabilidad",IF(T66="Correctivo","Impacto",""))</f>
        <v/>
      </c>
      <c r="T66" s="128"/>
      <c r="U66" s="128"/>
      <c r="V66" s="129" t="str">
        <f t="shared" ref="V66:V70" si="64">IF(AND(T66="Preventivo",U66="Automático"),"50%",IF(AND(T66="Preventivo",U66="Manual"),"40%",IF(AND(T66="Detectivo",U66="Automático"),"40%",IF(AND(T66="Detectivo",U66="Manual"),"30%",IF(AND(T66="Correctivo",U66="Automático"),"35%",IF(AND(T66="Correctivo",U66="Manual"),"25%",""))))))</f>
        <v/>
      </c>
      <c r="W66" s="128"/>
      <c r="X66" s="128"/>
      <c r="Y66" s="128"/>
      <c r="Z66" s="130" t="str">
        <f>IFERROR(IF(AND(S65="Probabilidad",S66="Probabilidad"),(AB65-(+AB65*V66)),IF(S66="Probabilidad",(K65-(+K65*V66)),IF(S66="Impacto",AB65,""))),"")</f>
        <v/>
      </c>
      <c r="AA66" s="131" t="str">
        <f t="shared" si="1"/>
        <v/>
      </c>
      <c r="AB66" s="132" t="str">
        <f t="shared" ref="AB66:AB70" si="65">+Z66</f>
        <v/>
      </c>
      <c r="AC66" s="131" t="str">
        <f t="shared" si="3"/>
        <v/>
      </c>
      <c r="AD66" s="140" t="str">
        <f>IFERROR(IF(AND(S65="Impacto",S66="Impacto"),(AD65-(+AD65*V66)),IF(S66="Impacto",(O65-(+O65*V66)),IF(S66="Probabilidad",AD65,""))),"")</f>
        <v/>
      </c>
      <c r="AE66" s="133" t="str">
        <f t="shared" ref="AE66:AE67" si="66">IFERROR(IF(OR(AND(AA66="Muy Baja",AC66="Leve"),AND(AA66="Muy Baja",AC66="Menor"),AND(AA66="Baja",AC66="Leve")),"Bajo",IF(OR(AND(AA66="Muy baja",AC66="Moderado"),AND(AA66="Baja",AC66="Menor"),AND(AA66="Baja",AC66="Moderado"),AND(AA66="Media",AC66="Leve"),AND(AA66="Media",AC66="Menor"),AND(AA66="Media",AC66="Moderado"),AND(AA66="Alta",AC66="Leve"),AND(AA66="Alta",AC66="Menor")),"Moderado",IF(OR(AND(AA66="Muy Baja",AC66="Mayor"),AND(AA66="Baja",AC66="Mayor"),AND(AA66="Media",AC66="Mayor"),AND(AA66="Alta",AC66="Moderado"),AND(AA66="Alta",AC66="Mayor"),AND(AA66="Muy Alta",AC66="Leve"),AND(AA66="Muy Alta",AC66="Menor"),AND(AA66="Muy Alta",AC66="Moderado"),AND(AA66="Muy Alta",AC66="Mayor")),"Alto",IF(OR(AND(AA66="Muy Baja",AC66="Catastrófico"),AND(AA66="Baja",AC66="Catastrófico"),AND(AA66="Media",AC66="Catastrófico"),AND(AA66="Alta",AC66="Catastrófico"),AND(AA66="Muy Alta",AC66="Catastrófico")),"Extremo","")))),"")</f>
        <v/>
      </c>
      <c r="AF66" s="134"/>
      <c r="AG66" s="135"/>
      <c r="AH66" s="136"/>
      <c r="AI66" s="137"/>
      <c r="AJ66" s="137"/>
      <c r="AK66" s="135"/>
      <c r="AL66" s="136"/>
    </row>
    <row r="67" spans="1:70" ht="151.5" customHeight="1" x14ac:dyDescent="0.25">
      <c r="A67" s="213"/>
      <c r="B67" s="216"/>
      <c r="C67" s="216"/>
      <c r="D67" s="142"/>
      <c r="E67" s="216"/>
      <c r="F67" s="242"/>
      <c r="G67" s="242"/>
      <c r="H67" s="216"/>
      <c r="I67" s="245"/>
      <c r="J67" s="210"/>
      <c r="K67" s="222"/>
      <c r="L67" s="225"/>
      <c r="M67" s="222">
        <f>IF(NOT(ISERROR(MATCH(L67,_xlfn.ANCHORARRAY(E78),0))),K80&amp;"Por favor no seleccionar los criterios de impacto",L67)</f>
        <v>0</v>
      </c>
      <c r="N67" s="210"/>
      <c r="O67" s="222"/>
      <c r="P67" s="219"/>
      <c r="Q67" s="125">
        <v>3</v>
      </c>
      <c r="R67" s="138"/>
      <c r="S67" s="127" t="str">
        <f>IF(OR(T67="Preventivo",T67="Detectivo"),"Probabilidad",IF(T67="Correctivo","Impacto",""))</f>
        <v/>
      </c>
      <c r="T67" s="128"/>
      <c r="U67" s="128"/>
      <c r="V67" s="129" t="str">
        <f t="shared" si="64"/>
        <v/>
      </c>
      <c r="W67" s="128"/>
      <c r="X67" s="128"/>
      <c r="Y67" s="128"/>
      <c r="Z67" s="130" t="str">
        <f>IFERROR(IF(AND(S66="Probabilidad",S67="Probabilidad"),(AB66-(+AB66*V67)),IF(AND(S66="Impacto",S67="Probabilidad"),(AB65-(+AB65*V67)),IF(S67="Impacto",AB66,""))),"")</f>
        <v/>
      </c>
      <c r="AA67" s="131" t="str">
        <f t="shared" si="1"/>
        <v/>
      </c>
      <c r="AB67" s="132" t="str">
        <f t="shared" si="65"/>
        <v/>
      </c>
      <c r="AC67" s="131" t="str">
        <f t="shared" si="3"/>
        <v/>
      </c>
      <c r="AD67" s="140" t="str">
        <f>IFERROR(IF(AND(S66="Impacto",S67="Impacto"),(AD66-(+AD66*V67)),IF(AND(S66="Probabilidad",S67="Impacto"),(AD65-(+AD65*V67)),IF(S67="Probabilidad",AD66,""))),"")</f>
        <v/>
      </c>
      <c r="AE67" s="133" t="str">
        <f t="shared" si="66"/>
        <v/>
      </c>
      <c r="AF67" s="134"/>
      <c r="AG67" s="135"/>
      <c r="AH67" s="136"/>
      <c r="AI67" s="137"/>
      <c r="AJ67" s="137"/>
      <c r="AK67" s="135"/>
      <c r="AL67" s="136"/>
    </row>
    <row r="68" spans="1:70" ht="151.5" customHeight="1" x14ac:dyDescent="0.25">
      <c r="A68" s="213"/>
      <c r="B68" s="216"/>
      <c r="C68" s="216"/>
      <c r="D68" s="142"/>
      <c r="E68" s="216"/>
      <c r="F68" s="242"/>
      <c r="G68" s="242"/>
      <c r="H68" s="216"/>
      <c r="I68" s="245"/>
      <c r="J68" s="210"/>
      <c r="K68" s="222"/>
      <c r="L68" s="225"/>
      <c r="M68" s="222">
        <f>IF(NOT(ISERROR(MATCH(L68,_xlfn.ANCHORARRAY(E79),0))),K81&amp;"Por favor no seleccionar los criterios de impacto",L68)</f>
        <v>0</v>
      </c>
      <c r="N68" s="210"/>
      <c r="O68" s="222"/>
      <c r="P68" s="219"/>
      <c r="Q68" s="125">
        <v>4</v>
      </c>
      <c r="R68" s="126"/>
      <c r="S68" s="127" t="str">
        <f t="shared" ref="S68:S70" si="67">IF(OR(T68="Preventivo",T68="Detectivo"),"Probabilidad",IF(T68="Correctivo","Impacto",""))</f>
        <v/>
      </c>
      <c r="T68" s="128"/>
      <c r="U68" s="128"/>
      <c r="V68" s="129" t="str">
        <f t="shared" si="64"/>
        <v/>
      </c>
      <c r="W68" s="128"/>
      <c r="X68" s="128"/>
      <c r="Y68" s="128"/>
      <c r="Z68" s="130" t="str">
        <f t="shared" ref="Z68:Z70" si="68">IFERROR(IF(AND(S67="Probabilidad",S68="Probabilidad"),(AB67-(+AB67*V68)),IF(AND(S67="Impacto",S68="Probabilidad"),(AB66-(+AB66*V68)),IF(S68="Impacto",AB67,""))),"")</f>
        <v/>
      </c>
      <c r="AA68" s="131" t="str">
        <f t="shared" si="1"/>
        <v/>
      </c>
      <c r="AB68" s="132" t="str">
        <f t="shared" si="65"/>
        <v/>
      </c>
      <c r="AC68" s="131" t="str">
        <f t="shared" si="3"/>
        <v/>
      </c>
      <c r="AD68" s="140" t="str">
        <f t="shared" ref="AD68:AD70" si="69">IFERROR(IF(AND(S67="Impacto",S68="Impacto"),(AD67-(+AD67*V68)),IF(AND(S67="Probabilidad",S68="Impacto"),(AD66-(+AD66*V68)),IF(S68="Probabilidad",AD67,""))),"")</f>
        <v/>
      </c>
      <c r="AE68" s="133" t="str">
        <f>IFERROR(IF(OR(AND(AA68="Muy Baja",AC68="Leve"),AND(AA68="Muy Baja",AC68="Menor"),AND(AA68="Baja",AC68="Leve")),"Bajo",IF(OR(AND(AA68="Muy baja",AC68="Moderado"),AND(AA68="Baja",AC68="Menor"),AND(AA68="Baja",AC68="Moderado"),AND(AA68="Media",AC68="Leve"),AND(AA68="Media",AC68="Menor"),AND(AA68="Media",AC68="Moderado"),AND(AA68="Alta",AC68="Leve"),AND(AA68="Alta",AC68="Menor")),"Moderado",IF(OR(AND(AA68="Muy Baja",AC68="Mayor"),AND(AA68="Baja",AC68="Mayor"),AND(AA68="Media",AC68="Mayor"),AND(AA68="Alta",AC68="Moderado"),AND(AA68="Alta",AC68="Mayor"),AND(AA68="Muy Alta",AC68="Leve"),AND(AA68="Muy Alta",AC68="Menor"),AND(AA68="Muy Alta",AC68="Moderado"),AND(AA68="Muy Alta",AC68="Mayor")),"Alto",IF(OR(AND(AA68="Muy Baja",AC68="Catastrófico"),AND(AA68="Baja",AC68="Catastrófico"),AND(AA68="Media",AC68="Catastrófico"),AND(AA68="Alta",AC68="Catastrófico"),AND(AA68="Muy Alta",AC68="Catastrófico")),"Extremo","")))),"")</f>
        <v/>
      </c>
      <c r="AF68" s="134"/>
      <c r="AG68" s="135"/>
      <c r="AH68" s="136"/>
      <c r="AI68" s="137"/>
      <c r="AJ68" s="137"/>
      <c r="AK68" s="135"/>
      <c r="AL68" s="136"/>
    </row>
    <row r="69" spans="1:70" ht="151.5" customHeight="1" x14ac:dyDescent="0.25">
      <c r="A69" s="213"/>
      <c r="B69" s="216"/>
      <c r="C69" s="216"/>
      <c r="D69" s="142"/>
      <c r="E69" s="216"/>
      <c r="F69" s="242"/>
      <c r="G69" s="242"/>
      <c r="H69" s="216"/>
      <c r="I69" s="245"/>
      <c r="J69" s="210"/>
      <c r="K69" s="222"/>
      <c r="L69" s="225"/>
      <c r="M69" s="222">
        <f>IF(NOT(ISERROR(MATCH(L69,_xlfn.ANCHORARRAY(E80),0))),K82&amp;"Por favor no seleccionar los criterios de impacto",L69)</f>
        <v>0</v>
      </c>
      <c r="N69" s="210"/>
      <c r="O69" s="222"/>
      <c r="P69" s="219"/>
      <c r="Q69" s="125">
        <v>5</v>
      </c>
      <c r="R69" s="126"/>
      <c r="S69" s="127" t="str">
        <f t="shared" si="67"/>
        <v/>
      </c>
      <c r="T69" s="128"/>
      <c r="U69" s="128"/>
      <c r="V69" s="129" t="str">
        <f t="shared" si="64"/>
        <v/>
      </c>
      <c r="W69" s="128"/>
      <c r="X69" s="128"/>
      <c r="Y69" s="128"/>
      <c r="Z69" s="130" t="str">
        <f t="shared" si="68"/>
        <v/>
      </c>
      <c r="AA69" s="131" t="str">
        <f t="shared" si="1"/>
        <v/>
      </c>
      <c r="AB69" s="132" t="str">
        <f t="shared" si="65"/>
        <v/>
      </c>
      <c r="AC69" s="131" t="str">
        <f t="shared" si="3"/>
        <v/>
      </c>
      <c r="AD69" s="140" t="str">
        <f t="shared" si="69"/>
        <v/>
      </c>
      <c r="AE69" s="133" t="str">
        <f t="shared" ref="AE69:AE70" si="70">IFERROR(IF(OR(AND(AA69="Muy Baja",AC69="Leve"),AND(AA69="Muy Baja",AC69="Menor"),AND(AA69="Baja",AC69="Leve")),"Bajo",IF(OR(AND(AA69="Muy baja",AC69="Moderado"),AND(AA69="Baja",AC69="Menor"),AND(AA69="Baja",AC69="Moderado"),AND(AA69="Media",AC69="Leve"),AND(AA69="Media",AC69="Menor"),AND(AA69="Media",AC69="Moderado"),AND(AA69="Alta",AC69="Leve"),AND(AA69="Alta",AC69="Menor")),"Moderado",IF(OR(AND(AA69="Muy Baja",AC69="Mayor"),AND(AA69="Baja",AC69="Mayor"),AND(AA69="Media",AC69="Mayor"),AND(AA69="Alta",AC69="Moderado"),AND(AA69="Alta",AC69="Mayor"),AND(AA69="Muy Alta",AC69="Leve"),AND(AA69="Muy Alta",AC69="Menor"),AND(AA69="Muy Alta",AC69="Moderado"),AND(AA69="Muy Alta",AC69="Mayor")),"Alto",IF(OR(AND(AA69="Muy Baja",AC69="Catastrófico"),AND(AA69="Baja",AC69="Catastrófico"),AND(AA69="Media",AC69="Catastrófico"),AND(AA69="Alta",AC69="Catastrófico"),AND(AA69="Muy Alta",AC69="Catastrófico")),"Extremo","")))),"")</f>
        <v/>
      </c>
      <c r="AF69" s="134"/>
      <c r="AG69" s="135"/>
      <c r="AH69" s="136"/>
      <c r="AI69" s="137"/>
      <c r="AJ69" s="137"/>
      <c r="AK69" s="135"/>
      <c r="AL69" s="136"/>
    </row>
    <row r="70" spans="1:70" ht="151.5" customHeight="1" x14ac:dyDescent="0.25">
      <c r="A70" s="214"/>
      <c r="B70" s="217"/>
      <c r="C70" s="217"/>
      <c r="D70" s="143"/>
      <c r="E70" s="217"/>
      <c r="F70" s="243"/>
      <c r="G70" s="243"/>
      <c r="H70" s="217"/>
      <c r="I70" s="246"/>
      <c r="J70" s="211"/>
      <c r="K70" s="223"/>
      <c r="L70" s="226"/>
      <c r="M70" s="223">
        <f>IF(NOT(ISERROR(MATCH(L70,_xlfn.ANCHORARRAY(E81),0))),K83&amp;"Por favor no seleccionar los criterios de impacto",L70)</f>
        <v>0</v>
      </c>
      <c r="N70" s="211"/>
      <c r="O70" s="223"/>
      <c r="P70" s="220"/>
      <c r="Q70" s="125">
        <v>6</v>
      </c>
      <c r="R70" s="126"/>
      <c r="S70" s="127" t="str">
        <f t="shared" si="67"/>
        <v/>
      </c>
      <c r="T70" s="128"/>
      <c r="U70" s="128"/>
      <c r="V70" s="129" t="str">
        <f t="shared" si="64"/>
        <v/>
      </c>
      <c r="W70" s="128"/>
      <c r="X70" s="128"/>
      <c r="Y70" s="128"/>
      <c r="Z70" s="130" t="str">
        <f t="shared" si="68"/>
        <v/>
      </c>
      <c r="AA70" s="131" t="str">
        <f t="shared" si="1"/>
        <v/>
      </c>
      <c r="AB70" s="132" t="str">
        <f t="shared" si="65"/>
        <v/>
      </c>
      <c r="AC70" s="131" t="str">
        <f t="shared" si="3"/>
        <v/>
      </c>
      <c r="AD70" s="140" t="str">
        <f t="shared" si="69"/>
        <v/>
      </c>
      <c r="AE70" s="133" t="str">
        <f t="shared" si="70"/>
        <v/>
      </c>
      <c r="AF70" s="134"/>
      <c r="AG70" s="135"/>
      <c r="AH70" s="136"/>
      <c r="AI70" s="137"/>
      <c r="AJ70" s="137"/>
      <c r="AK70" s="135"/>
      <c r="AL70" s="136"/>
    </row>
    <row r="71" spans="1:70" ht="49.5" customHeight="1" x14ac:dyDescent="0.25">
      <c r="A71" s="6"/>
      <c r="B71" s="247"/>
      <c r="C71" s="247"/>
      <c r="D71" s="247"/>
      <c r="E71" s="247"/>
      <c r="F71" s="247"/>
      <c r="G71" s="247"/>
      <c r="H71" s="247"/>
      <c r="I71" s="247"/>
      <c r="J71" s="247"/>
      <c r="K71" s="247"/>
      <c r="L71" s="247"/>
      <c r="M71" s="247"/>
      <c r="N71" s="247"/>
      <c r="O71" s="247"/>
      <c r="P71" s="247"/>
      <c r="Q71" s="247"/>
      <c r="R71" s="247"/>
      <c r="S71" s="247"/>
      <c r="T71" s="247"/>
      <c r="U71" s="247"/>
      <c r="V71" s="247"/>
      <c r="W71" s="247"/>
      <c r="X71" s="247"/>
      <c r="Y71" s="247"/>
      <c r="Z71" s="247"/>
      <c r="AA71" s="247"/>
      <c r="AB71" s="247"/>
      <c r="AC71" s="247"/>
      <c r="AD71" s="247"/>
      <c r="AE71" s="247"/>
      <c r="AF71" s="247"/>
      <c r="AG71" s="247"/>
      <c r="AH71" s="247"/>
      <c r="AI71" s="247"/>
      <c r="AJ71" s="247"/>
      <c r="AK71" s="247"/>
      <c r="AL71" s="248"/>
    </row>
    <row r="73" spans="1:70" x14ac:dyDescent="0.25">
      <c r="A73" s="1"/>
      <c r="B73" s="24"/>
      <c r="C73" s="1"/>
      <c r="D73" s="1"/>
      <c r="F73" s="1"/>
      <c r="G73" s="1"/>
      <c r="H73" s="1"/>
    </row>
  </sheetData>
  <dataConsolidate/>
  <mergeCells count="200">
    <mergeCell ref="P47:P52"/>
    <mergeCell ref="H53:H58"/>
    <mergeCell ref="I53:I58"/>
    <mergeCell ref="J53:J58"/>
    <mergeCell ref="K53:K58"/>
    <mergeCell ref="L53:L58"/>
    <mergeCell ref="H47:H52"/>
    <mergeCell ref="I47:I52"/>
    <mergeCell ref="J47:J52"/>
    <mergeCell ref="K47:K52"/>
    <mergeCell ref="M53:M58"/>
    <mergeCell ref="N53:N58"/>
    <mergeCell ref="O53:O58"/>
    <mergeCell ref="P53:P58"/>
    <mergeCell ref="Q4:S4"/>
    <mergeCell ref="A1:AL2"/>
    <mergeCell ref="A8:I8"/>
    <mergeCell ref="J8:P8"/>
    <mergeCell ref="Q8:Y8"/>
    <mergeCell ref="Z8:AF8"/>
    <mergeCell ref="AG8:AL8"/>
    <mergeCell ref="AG9:AG10"/>
    <mergeCell ref="AL9:AL10"/>
    <mergeCell ref="AK9:AK10"/>
    <mergeCell ref="AJ9:AJ10"/>
    <mergeCell ref="AI9:AI10"/>
    <mergeCell ref="AH9:AH10"/>
    <mergeCell ref="A6:B6"/>
    <mergeCell ref="A7:B7"/>
    <mergeCell ref="A9:A10"/>
    <mergeCell ref="H9:H10"/>
    <mergeCell ref="G9:G10"/>
    <mergeCell ref="E9:E10"/>
    <mergeCell ref="A59:A64"/>
    <mergeCell ref="B59:B64"/>
    <mergeCell ref="E59:E64"/>
    <mergeCell ref="G59:G64"/>
    <mergeCell ref="H59:H64"/>
    <mergeCell ref="Q5:S5"/>
    <mergeCell ref="B9:B10"/>
    <mergeCell ref="D9:D10"/>
    <mergeCell ref="F9:F10"/>
    <mergeCell ref="C9:C10"/>
    <mergeCell ref="F17:F22"/>
    <mergeCell ref="F23:F28"/>
    <mergeCell ref="F29:F34"/>
    <mergeCell ref="F35:F40"/>
    <mergeCell ref="F41:F46"/>
    <mergeCell ref="F47:F52"/>
    <mergeCell ref="F53:F58"/>
    <mergeCell ref="F59:F64"/>
    <mergeCell ref="C17:C22"/>
    <mergeCell ref="C23:C28"/>
    <mergeCell ref="C29:C34"/>
    <mergeCell ref="C35:C40"/>
    <mergeCell ref="C41:C46"/>
    <mergeCell ref="C47:C52"/>
    <mergeCell ref="A65:A70"/>
    <mergeCell ref="B65:B70"/>
    <mergeCell ref="E65:E70"/>
    <mergeCell ref="G65:G70"/>
    <mergeCell ref="H65:H70"/>
    <mergeCell ref="I65:I70"/>
    <mergeCell ref="J65:J70"/>
    <mergeCell ref="K65:K70"/>
    <mergeCell ref="L65:L70"/>
    <mergeCell ref="C65:C70"/>
    <mergeCell ref="F65:F70"/>
    <mergeCell ref="I41:I46"/>
    <mergeCell ref="J41:J46"/>
    <mergeCell ref="K41:K46"/>
    <mergeCell ref="M35:M40"/>
    <mergeCell ref="N35:N40"/>
    <mergeCell ref="P35:P40"/>
    <mergeCell ref="P41:P46"/>
    <mergeCell ref="N41:N46"/>
    <mergeCell ref="B71:AL71"/>
    <mergeCell ref="O59:O64"/>
    <mergeCell ref="P59:P64"/>
    <mergeCell ref="M65:M70"/>
    <mergeCell ref="N65:N70"/>
    <mergeCell ref="O65:O70"/>
    <mergeCell ref="P65:P70"/>
    <mergeCell ref="L59:L64"/>
    <mergeCell ref="M59:M64"/>
    <mergeCell ref="N59:N64"/>
    <mergeCell ref="C53:C58"/>
    <mergeCell ref="C59:C64"/>
    <mergeCell ref="I59:I64"/>
    <mergeCell ref="J59:J64"/>
    <mergeCell ref="K59:K64"/>
    <mergeCell ref="O47:O52"/>
    <mergeCell ref="A53:A58"/>
    <mergeCell ref="B53:B58"/>
    <mergeCell ref="E53:E58"/>
    <mergeCell ref="G53:G58"/>
    <mergeCell ref="A47:A52"/>
    <mergeCell ref="B47:B52"/>
    <mergeCell ref="E47:E52"/>
    <mergeCell ref="G47:G52"/>
    <mergeCell ref="O35:O40"/>
    <mergeCell ref="O41:O46"/>
    <mergeCell ref="L47:L52"/>
    <mergeCell ref="M47:M52"/>
    <mergeCell ref="N47:N52"/>
    <mergeCell ref="A35:A40"/>
    <mergeCell ref="B35:B40"/>
    <mergeCell ref="A41:A46"/>
    <mergeCell ref="B41:B46"/>
    <mergeCell ref="E41:E46"/>
    <mergeCell ref="G41:G46"/>
    <mergeCell ref="H41:H46"/>
    <mergeCell ref="E35:E40"/>
    <mergeCell ref="G35:G40"/>
    <mergeCell ref="L41:L46"/>
    <mergeCell ref="M41:M46"/>
    <mergeCell ref="H35:H40"/>
    <mergeCell ref="I35:I40"/>
    <mergeCell ref="J35:J40"/>
    <mergeCell ref="O23:O28"/>
    <mergeCell ref="P23:P28"/>
    <mergeCell ref="A29:A34"/>
    <mergeCell ref="B29:B34"/>
    <mergeCell ref="E29:E34"/>
    <mergeCell ref="G29:G34"/>
    <mergeCell ref="H29:H34"/>
    <mergeCell ref="I29:I34"/>
    <mergeCell ref="J29:J34"/>
    <mergeCell ref="K29:K34"/>
    <mergeCell ref="L29:L34"/>
    <mergeCell ref="M29:M34"/>
    <mergeCell ref="N29:N34"/>
    <mergeCell ref="O29:O34"/>
    <mergeCell ref="P29:P34"/>
    <mergeCell ref="K35:K40"/>
    <mergeCell ref="L35:L40"/>
    <mergeCell ref="M17:M22"/>
    <mergeCell ref="N17:N22"/>
    <mergeCell ref="O17:O22"/>
    <mergeCell ref="P17:P22"/>
    <mergeCell ref="A23:A28"/>
    <mergeCell ref="B23:B28"/>
    <mergeCell ref="E23:E28"/>
    <mergeCell ref="G23:G28"/>
    <mergeCell ref="H23:H28"/>
    <mergeCell ref="I23:I28"/>
    <mergeCell ref="J23:J28"/>
    <mergeCell ref="K23:K28"/>
    <mergeCell ref="L23:L28"/>
    <mergeCell ref="M23:M28"/>
    <mergeCell ref="N23:N28"/>
    <mergeCell ref="H17:H22"/>
    <mergeCell ref="I17:I22"/>
    <mergeCell ref="J17:J22"/>
    <mergeCell ref="K17:K22"/>
    <mergeCell ref="L17:L22"/>
    <mergeCell ref="A17:A22"/>
    <mergeCell ref="B17:B22"/>
    <mergeCell ref="E17:E22"/>
    <mergeCell ref="G17:G22"/>
    <mergeCell ref="AF9:AF10"/>
    <mergeCell ref="C6:P6"/>
    <mergeCell ref="C7:P7"/>
    <mergeCell ref="Q9:Q10"/>
    <mergeCell ref="AE9:AE10"/>
    <mergeCell ref="AD9:AD10"/>
    <mergeCell ref="Z9:Z10"/>
    <mergeCell ref="R9:R10"/>
    <mergeCell ref="AC9:AC10"/>
    <mergeCell ref="AA9:AA10"/>
    <mergeCell ref="AB9:AB10"/>
    <mergeCell ref="I9:I10"/>
    <mergeCell ref="J9:J10"/>
    <mergeCell ref="K9:K10"/>
    <mergeCell ref="N9:N10"/>
    <mergeCell ref="O9:O10"/>
    <mergeCell ref="P9:P10"/>
    <mergeCell ref="L9:L10"/>
    <mergeCell ref="M9:M10"/>
    <mergeCell ref="S9:S10"/>
    <mergeCell ref="T9:Y9"/>
    <mergeCell ref="C4:P4"/>
    <mergeCell ref="H11:H16"/>
    <mergeCell ref="I11:I16"/>
    <mergeCell ref="J11:J16"/>
    <mergeCell ref="A11:A16"/>
    <mergeCell ref="B11:B16"/>
    <mergeCell ref="E11:E16"/>
    <mergeCell ref="G11:G16"/>
    <mergeCell ref="P11:P16"/>
    <mergeCell ref="K11:K16"/>
    <mergeCell ref="L11:L16"/>
    <mergeCell ref="M11:M16"/>
    <mergeCell ref="N11:N16"/>
    <mergeCell ref="O11:O16"/>
    <mergeCell ref="F11:F16"/>
    <mergeCell ref="C11:C16"/>
    <mergeCell ref="A4:B4"/>
    <mergeCell ref="A5:B5"/>
    <mergeCell ref="C5:P5"/>
  </mergeCells>
  <conditionalFormatting sqref="J11 J17">
    <cfRule type="cellIs" dxfId="238" priority="319" operator="equal">
      <formula>"Muy Alta"</formula>
    </cfRule>
    <cfRule type="cellIs" dxfId="237" priority="320" operator="equal">
      <formula>"Alta"</formula>
    </cfRule>
    <cfRule type="cellIs" dxfId="236" priority="321" operator="equal">
      <formula>"Media"</formula>
    </cfRule>
    <cfRule type="cellIs" dxfId="235" priority="322" operator="equal">
      <formula>"Baja"</formula>
    </cfRule>
    <cfRule type="cellIs" dxfId="234" priority="323" operator="equal">
      <formula>"Muy Baja"</formula>
    </cfRule>
  </conditionalFormatting>
  <conditionalFormatting sqref="N11 N17 N23 N29 N35 N41 N47 N53 N59 N65">
    <cfRule type="cellIs" dxfId="233" priority="314" operator="equal">
      <formula>"Catastrófico"</formula>
    </cfRule>
    <cfRule type="cellIs" dxfId="232" priority="315" operator="equal">
      <formula>"Mayor"</formula>
    </cfRule>
    <cfRule type="cellIs" dxfId="231" priority="316" operator="equal">
      <formula>"Moderado"</formula>
    </cfRule>
    <cfRule type="cellIs" dxfId="230" priority="317" operator="equal">
      <formula>"Menor"</formula>
    </cfRule>
    <cfRule type="cellIs" dxfId="229" priority="318" operator="equal">
      <formula>"Leve"</formula>
    </cfRule>
  </conditionalFormatting>
  <conditionalFormatting sqref="P11">
    <cfRule type="cellIs" dxfId="228" priority="310" operator="equal">
      <formula>"Extremo"</formula>
    </cfRule>
    <cfRule type="cellIs" dxfId="227" priority="311" operator="equal">
      <formula>"Alto"</formula>
    </cfRule>
    <cfRule type="cellIs" dxfId="226" priority="312" operator="equal">
      <formula>"Moderado"</formula>
    </cfRule>
    <cfRule type="cellIs" dxfId="225" priority="313" operator="equal">
      <formula>"Bajo"</formula>
    </cfRule>
  </conditionalFormatting>
  <conditionalFormatting sqref="AA11:AA16">
    <cfRule type="cellIs" dxfId="224" priority="305" operator="equal">
      <formula>"Muy Alta"</formula>
    </cfRule>
    <cfRule type="cellIs" dxfId="223" priority="306" operator="equal">
      <formula>"Alta"</formula>
    </cfRule>
    <cfRule type="cellIs" dxfId="222" priority="307" operator="equal">
      <formula>"Media"</formula>
    </cfRule>
    <cfRule type="cellIs" dxfId="221" priority="308" operator="equal">
      <formula>"Baja"</formula>
    </cfRule>
    <cfRule type="cellIs" dxfId="220" priority="309" operator="equal">
      <formula>"Muy Baja"</formula>
    </cfRule>
  </conditionalFormatting>
  <conditionalFormatting sqref="AC11:AC16">
    <cfRule type="cellIs" dxfId="219" priority="300" operator="equal">
      <formula>"Catastrófico"</formula>
    </cfRule>
    <cfRule type="cellIs" dxfId="218" priority="301" operator="equal">
      <formula>"Mayor"</formula>
    </cfRule>
    <cfRule type="cellIs" dxfId="217" priority="302" operator="equal">
      <formula>"Moderado"</formula>
    </cfRule>
    <cfRule type="cellIs" dxfId="216" priority="303" operator="equal">
      <formula>"Menor"</formula>
    </cfRule>
    <cfRule type="cellIs" dxfId="215" priority="304" operator="equal">
      <formula>"Leve"</formula>
    </cfRule>
  </conditionalFormatting>
  <conditionalFormatting sqref="AE11:AE16">
    <cfRule type="cellIs" dxfId="214" priority="296" operator="equal">
      <formula>"Extremo"</formula>
    </cfRule>
    <cfRule type="cellIs" dxfId="213" priority="297" operator="equal">
      <formula>"Alto"</formula>
    </cfRule>
    <cfRule type="cellIs" dxfId="212" priority="298" operator="equal">
      <formula>"Moderado"</formula>
    </cfRule>
    <cfRule type="cellIs" dxfId="211" priority="299" operator="equal">
      <formula>"Bajo"</formula>
    </cfRule>
  </conditionalFormatting>
  <conditionalFormatting sqref="J59">
    <cfRule type="cellIs" dxfId="210" priority="53" operator="equal">
      <formula>"Muy Alta"</formula>
    </cfRule>
    <cfRule type="cellIs" dxfId="209" priority="54" operator="equal">
      <formula>"Alta"</formula>
    </cfRule>
    <cfRule type="cellIs" dxfId="208" priority="55" operator="equal">
      <formula>"Media"</formula>
    </cfRule>
    <cfRule type="cellIs" dxfId="207" priority="56" operator="equal">
      <formula>"Baja"</formula>
    </cfRule>
    <cfRule type="cellIs" dxfId="206" priority="57" operator="equal">
      <formula>"Muy Baja"</formula>
    </cfRule>
  </conditionalFormatting>
  <conditionalFormatting sqref="P17">
    <cfRule type="cellIs" dxfId="205" priority="240" operator="equal">
      <formula>"Extremo"</formula>
    </cfRule>
    <cfRule type="cellIs" dxfId="204" priority="241" operator="equal">
      <formula>"Alto"</formula>
    </cfRule>
    <cfRule type="cellIs" dxfId="203" priority="242" operator="equal">
      <formula>"Moderado"</formula>
    </cfRule>
    <cfRule type="cellIs" dxfId="202" priority="243" operator="equal">
      <formula>"Bajo"</formula>
    </cfRule>
  </conditionalFormatting>
  <conditionalFormatting sqref="AA17:AA22">
    <cfRule type="cellIs" dxfId="201" priority="235" operator="equal">
      <formula>"Muy Alta"</formula>
    </cfRule>
    <cfRule type="cellIs" dxfId="200" priority="236" operator="equal">
      <formula>"Alta"</formula>
    </cfRule>
    <cfRule type="cellIs" dxfId="199" priority="237" operator="equal">
      <formula>"Media"</formula>
    </cfRule>
    <cfRule type="cellIs" dxfId="198" priority="238" operator="equal">
      <formula>"Baja"</formula>
    </cfRule>
    <cfRule type="cellIs" dxfId="197" priority="239" operator="equal">
      <formula>"Muy Baja"</formula>
    </cfRule>
  </conditionalFormatting>
  <conditionalFormatting sqref="AC17:AC22">
    <cfRule type="cellIs" dxfId="196" priority="230" operator="equal">
      <formula>"Catastrófico"</formula>
    </cfRule>
    <cfRule type="cellIs" dxfId="195" priority="231" operator="equal">
      <formula>"Mayor"</formula>
    </cfRule>
    <cfRule type="cellIs" dxfId="194" priority="232" operator="equal">
      <formula>"Moderado"</formula>
    </cfRule>
    <cfRule type="cellIs" dxfId="193" priority="233" operator="equal">
      <formula>"Menor"</formula>
    </cfRule>
    <cfRule type="cellIs" dxfId="192" priority="234" operator="equal">
      <formula>"Leve"</formula>
    </cfRule>
  </conditionalFormatting>
  <conditionalFormatting sqref="AE17:AE22">
    <cfRule type="cellIs" dxfId="191" priority="226" operator="equal">
      <formula>"Extremo"</formula>
    </cfRule>
    <cfRule type="cellIs" dxfId="190" priority="227" operator="equal">
      <formula>"Alto"</formula>
    </cfRule>
    <cfRule type="cellIs" dxfId="189" priority="228" operator="equal">
      <formula>"Moderado"</formula>
    </cfRule>
    <cfRule type="cellIs" dxfId="188" priority="229" operator="equal">
      <formula>"Bajo"</formula>
    </cfRule>
  </conditionalFormatting>
  <conditionalFormatting sqref="J23">
    <cfRule type="cellIs" dxfId="187" priority="221" operator="equal">
      <formula>"Muy Alta"</formula>
    </cfRule>
    <cfRule type="cellIs" dxfId="186" priority="222" operator="equal">
      <formula>"Alta"</formula>
    </cfRule>
    <cfRule type="cellIs" dxfId="185" priority="223" operator="equal">
      <formula>"Media"</formula>
    </cfRule>
    <cfRule type="cellIs" dxfId="184" priority="224" operator="equal">
      <formula>"Baja"</formula>
    </cfRule>
    <cfRule type="cellIs" dxfId="183" priority="225" operator="equal">
      <formula>"Muy Baja"</formula>
    </cfRule>
  </conditionalFormatting>
  <conditionalFormatting sqref="P23">
    <cfRule type="cellIs" dxfId="182" priority="212" operator="equal">
      <formula>"Extremo"</formula>
    </cfRule>
    <cfRule type="cellIs" dxfId="181" priority="213" operator="equal">
      <formula>"Alto"</formula>
    </cfRule>
    <cfRule type="cellIs" dxfId="180" priority="214" operator="equal">
      <formula>"Moderado"</formula>
    </cfRule>
    <cfRule type="cellIs" dxfId="179" priority="215" operator="equal">
      <formula>"Bajo"</formula>
    </cfRule>
  </conditionalFormatting>
  <conditionalFormatting sqref="AA23:AA28">
    <cfRule type="cellIs" dxfId="178" priority="207" operator="equal">
      <formula>"Muy Alta"</formula>
    </cfRule>
    <cfRule type="cellIs" dxfId="177" priority="208" operator="equal">
      <formula>"Alta"</formula>
    </cfRule>
    <cfRule type="cellIs" dxfId="176" priority="209" operator="equal">
      <formula>"Media"</formula>
    </cfRule>
    <cfRule type="cellIs" dxfId="175" priority="210" operator="equal">
      <formula>"Baja"</formula>
    </cfRule>
    <cfRule type="cellIs" dxfId="174" priority="211" operator="equal">
      <formula>"Muy Baja"</formula>
    </cfRule>
  </conditionalFormatting>
  <conditionalFormatting sqref="AC23:AC28">
    <cfRule type="cellIs" dxfId="173" priority="202" operator="equal">
      <formula>"Catastrófico"</formula>
    </cfRule>
    <cfRule type="cellIs" dxfId="172" priority="203" operator="equal">
      <formula>"Mayor"</formula>
    </cfRule>
    <cfRule type="cellIs" dxfId="171" priority="204" operator="equal">
      <formula>"Moderado"</formula>
    </cfRule>
    <cfRule type="cellIs" dxfId="170" priority="205" operator="equal">
      <formula>"Menor"</formula>
    </cfRule>
    <cfRule type="cellIs" dxfId="169" priority="206" operator="equal">
      <formula>"Leve"</formula>
    </cfRule>
  </conditionalFormatting>
  <conditionalFormatting sqref="AE23:AE28">
    <cfRule type="cellIs" dxfId="168" priority="198" operator="equal">
      <formula>"Extremo"</formula>
    </cfRule>
    <cfRule type="cellIs" dxfId="167" priority="199" operator="equal">
      <formula>"Alto"</formula>
    </cfRule>
    <cfRule type="cellIs" dxfId="166" priority="200" operator="equal">
      <formula>"Moderado"</formula>
    </cfRule>
    <cfRule type="cellIs" dxfId="165" priority="201" operator="equal">
      <formula>"Bajo"</formula>
    </cfRule>
  </conditionalFormatting>
  <conditionalFormatting sqref="J29">
    <cfRule type="cellIs" dxfId="164" priority="193" operator="equal">
      <formula>"Muy Alta"</formula>
    </cfRule>
    <cfRule type="cellIs" dxfId="163" priority="194" operator="equal">
      <formula>"Alta"</formula>
    </cfRule>
    <cfRule type="cellIs" dxfId="162" priority="195" operator="equal">
      <formula>"Media"</formula>
    </cfRule>
    <cfRule type="cellIs" dxfId="161" priority="196" operator="equal">
      <formula>"Baja"</formula>
    </cfRule>
    <cfRule type="cellIs" dxfId="160" priority="197" operator="equal">
      <formula>"Muy Baja"</formula>
    </cfRule>
  </conditionalFormatting>
  <conditionalFormatting sqref="P29">
    <cfRule type="cellIs" dxfId="159" priority="184" operator="equal">
      <formula>"Extremo"</formula>
    </cfRule>
    <cfRule type="cellIs" dxfId="158" priority="185" operator="equal">
      <formula>"Alto"</formula>
    </cfRule>
    <cfRule type="cellIs" dxfId="157" priority="186" operator="equal">
      <formula>"Moderado"</formula>
    </cfRule>
    <cfRule type="cellIs" dxfId="156" priority="187" operator="equal">
      <formula>"Bajo"</formula>
    </cfRule>
  </conditionalFormatting>
  <conditionalFormatting sqref="AA29:AA34">
    <cfRule type="cellIs" dxfId="155" priority="179" operator="equal">
      <formula>"Muy Alta"</formula>
    </cfRule>
    <cfRule type="cellIs" dxfId="154" priority="180" operator="equal">
      <formula>"Alta"</formula>
    </cfRule>
    <cfRule type="cellIs" dxfId="153" priority="181" operator="equal">
      <formula>"Media"</formula>
    </cfRule>
    <cfRule type="cellIs" dxfId="152" priority="182" operator="equal">
      <formula>"Baja"</formula>
    </cfRule>
    <cfRule type="cellIs" dxfId="151" priority="183" operator="equal">
      <formula>"Muy Baja"</formula>
    </cfRule>
  </conditionalFormatting>
  <conditionalFormatting sqref="AC29:AC34">
    <cfRule type="cellIs" dxfId="150" priority="174" operator="equal">
      <formula>"Catastrófico"</formula>
    </cfRule>
    <cfRule type="cellIs" dxfId="149" priority="175" operator="equal">
      <formula>"Mayor"</formula>
    </cfRule>
    <cfRule type="cellIs" dxfId="148" priority="176" operator="equal">
      <formula>"Moderado"</formula>
    </cfRule>
    <cfRule type="cellIs" dxfId="147" priority="177" operator="equal">
      <formula>"Menor"</formula>
    </cfRule>
    <cfRule type="cellIs" dxfId="146" priority="178" operator="equal">
      <formula>"Leve"</formula>
    </cfRule>
  </conditionalFormatting>
  <conditionalFormatting sqref="AE29:AE34">
    <cfRule type="cellIs" dxfId="145" priority="170" operator="equal">
      <formula>"Extremo"</formula>
    </cfRule>
    <cfRule type="cellIs" dxfId="144" priority="171" operator="equal">
      <formula>"Alto"</formula>
    </cfRule>
    <cfRule type="cellIs" dxfId="143" priority="172" operator="equal">
      <formula>"Moderado"</formula>
    </cfRule>
    <cfRule type="cellIs" dxfId="142" priority="173" operator="equal">
      <formula>"Bajo"</formula>
    </cfRule>
  </conditionalFormatting>
  <conditionalFormatting sqref="J35">
    <cfRule type="cellIs" dxfId="141" priority="165" operator="equal">
      <formula>"Muy Alta"</formula>
    </cfRule>
    <cfRule type="cellIs" dxfId="140" priority="166" operator="equal">
      <formula>"Alta"</formula>
    </cfRule>
    <cfRule type="cellIs" dxfId="139" priority="167" operator="equal">
      <formula>"Media"</formula>
    </cfRule>
    <cfRule type="cellIs" dxfId="138" priority="168" operator="equal">
      <formula>"Baja"</formula>
    </cfRule>
    <cfRule type="cellIs" dxfId="137" priority="169" operator="equal">
      <formula>"Muy Baja"</formula>
    </cfRule>
  </conditionalFormatting>
  <conditionalFormatting sqref="P35">
    <cfRule type="cellIs" dxfId="136" priority="156" operator="equal">
      <formula>"Extremo"</formula>
    </cfRule>
    <cfRule type="cellIs" dxfId="135" priority="157" operator="equal">
      <formula>"Alto"</formula>
    </cfRule>
    <cfRule type="cellIs" dxfId="134" priority="158" operator="equal">
      <formula>"Moderado"</formula>
    </cfRule>
    <cfRule type="cellIs" dxfId="133" priority="159" operator="equal">
      <formula>"Bajo"</formula>
    </cfRule>
  </conditionalFormatting>
  <conditionalFormatting sqref="AA35:AA40">
    <cfRule type="cellIs" dxfId="132" priority="151" operator="equal">
      <formula>"Muy Alta"</formula>
    </cfRule>
    <cfRule type="cellIs" dxfId="131" priority="152" operator="equal">
      <formula>"Alta"</formula>
    </cfRule>
    <cfRule type="cellIs" dxfId="130" priority="153" operator="equal">
      <formula>"Media"</formula>
    </cfRule>
    <cfRule type="cellIs" dxfId="129" priority="154" operator="equal">
      <formula>"Baja"</formula>
    </cfRule>
    <cfRule type="cellIs" dxfId="128" priority="155" operator="equal">
      <formula>"Muy Baja"</formula>
    </cfRule>
  </conditionalFormatting>
  <conditionalFormatting sqref="AC35:AC40">
    <cfRule type="cellIs" dxfId="127" priority="146" operator="equal">
      <formula>"Catastrófico"</formula>
    </cfRule>
    <cfRule type="cellIs" dxfId="126" priority="147" operator="equal">
      <formula>"Mayor"</formula>
    </cfRule>
    <cfRule type="cellIs" dxfId="125" priority="148" operator="equal">
      <formula>"Moderado"</formula>
    </cfRule>
    <cfRule type="cellIs" dxfId="124" priority="149" operator="equal">
      <formula>"Menor"</formula>
    </cfRule>
    <cfRule type="cellIs" dxfId="123" priority="150" operator="equal">
      <formula>"Leve"</formula>
    </cfRule>
  </conditionalFormatting>
  <conditionalFormatting sqref="AE35:AE40">
    <cfRule type="cellIs" dxfId="122" priority="142" operator="equal">
      <formula>"Extremo"</formula>
    </cfRule>
    <cfRule type="cellIs" dxfId="121" priority="143" operator="equal">
      <formula>"Alto"</formula>
    </cfRule>
    <cfRule type="cellIs" dxfId="120" priority="144" operator="equal">
      <formula>"Moderado"</formula>
    </cfRule>
    <cfRule type="cellIs" dxfId="119" priority="145" operator="equal">
      <formula>"Bajo"</formula>
    </cfRule>
  </conditionalFormatting>
  <conditionalFormatting sqref="J41">
    <cfRule type="cellIs" dxfId="118" priority="137" operator="equal">
      <formula>"Muy Alta"</formula>
    </cfRule>
    <cfRule type="cellIs" dxfId="117" priority="138" operator="equal">
      <formula>"Alta"</formula>
    </cfRule>
    <cfRule type="cellIs" dxfId="116" priority="139" operator="equal">
      <formula>"Media"</formula>
    </cfRule>
    <cfRule type="cellIs" dxfId="115" priority="140" operator="equal">
      <formula>"Baja"</formula>
    </cfRule>
    <cfRule type="cellIs" dxfId="114" priority="141" operator="equal">
      <formula>"Muy Baja"</formula>
    </cfRule>
  </conditionalFormatting>
  <conditionalFormatting sqref="P41">
    <cfRule type="cellIs" dxfId="113" priority="128" operator="equal">
      <formula>"Extremo"</formula>
    </cfRule>
    <cfRule type="cellIs" dxfId="112" priority="129" operator="equal">
      <formula>"Alto"</formula>
    </cfRule>
    <cfRule type="cellIs" dxfId="111" priority="130" operator="equal">
      <formula>"Moderado"</formula>
    </cfRule>
    <cfRule type="cellIs" dxfId="110" priority="131" operator="equal">
      <formula>"Bajo"</formula>
    </cfRule>
  </conditionalFormatting>
  <conditionalFormatting sqref="AA41:AA46">
    <cfRule type="cellIs" dxfId="109" priority="123" operator="equal">
      <formula>"Muy Alta"</formula>
    </cfRule>
    <cfRule type="cellIs" dxfId="108" priority="124" operator="equal">
      <formula>"Alta"</formula>
    </cfRule>
    <cfRule type="cellIs" dxfId="107" priority="125" operator="equal">
      <formula>"Media"</formula>
    </cfRule>
    <cfRule type="cellIs" dxfId="106" priority="126" operator="equal">
      <formula>"Baja"</formula>
    </cfRule>
    <cfRule type="cellIs" dxfId="105" priority="127" operator="equal">
      <formula>"Muy Baja"</formula>
    </cfRule>
  </conditionalFormatting>
  <conditionalFormatting sqref="AC41:AC46">
    <cfRule type="cellIs" dxfId="104" priority="118" operator="equal">
      <formula>"Catastrófico"</formula>
    </cfRule>
    <cfRule type="cellIs" dxfId="103" priority="119" operator="equal">
      <formula>"Mayor"</formula>
    </cfRule>
    <cfRule type="cellIs" dxfId="102" priority="120" operator="equal">
      <formula>"Moderado"</formula>
    </cfRule>
    <cfRule type="cellIs" dxfId="101" priority="121" operator="equal">
      <formula>"Menor"</formula>
    </cfRule>
    <cfRule type="cellIs" dxfId="100" priority="122" operator="equal">
      <formula>"Leve"</formula>
    </cfRule>
  </conditionalFormatting>
  <conditionalFormatting sqref="AE41:AE46">
    <cfRule type="cellIs" dxfId="99" priority="114" operator="equal">
      <formula>"Extremo"</formula>
    </cfRule>
    <cfRule type="cellIs" dxfId="98" priority="115" operator="equal">
      <formula>"Alto"</formula>
    </cfRule>
    <cfRule type="cellIs" dxfId="97" priority="116" operator="equal">
      <formula>"Moderado"</formula>
    </cfRule>
    <cfRule type="cellIs" dxfId="96" priority="117" operator="equal">
      <formula>"Bajo"</formula>
    </cfRule>
  </conditionalFormatting>
  <conditionalFormatting sqref="J47">
    <cfRule type="cellIs" dxfId="95" priority="109" operator="equal">
      <formula>"Muy Alta"</formula>
    </cfRule>
    <cfRule type="cellIs" dxfId="94" priority="110" operator="equal">
      <formula>"Alta"</formula>
    </cfRule>
    <cfRule type="cellIs" dxfId="93" priority="111" operator="equal">
      <formula>"Media"</formula>
    </cfRule>
    <cfRule type="cellIs" dxfId="92" priority="112" operator="equal">
      <formula>"Baja"</formula>
    </cfRule>
    <cfRule type="cellIs" dxfId="91" priority="113" operator="equal">
      <formula>"Muy Baja"</formula>
    </cfRule>
  </conditionalFormatting>
  <conditionalFormatting sqref="P47">
    <cfRule type="cellIs" dxfId="90" priority="100" operator="equal">
      <formula>"Extremo"</formula>
    </cfRule>
    <cfRule type="cellIs" dxfId="89" priority="101" operator="equal">
      <formula>"Alto"</formula>
    </cfRule>
    <cfRule type="cellIs" dxfId="88" priority="102" operator="equal">
      <formula>"Moderado"</formula>
    </cfRule>
    <cfRule type="cellIs" dxfId="87" priority="103" operator="equal">
      <formula>"Bajo"</formula>
    </cfRule>
  </conditionalFormatting>
  <conditionalFormatting sqref="AA47:AA52">
    <cfRule type="cellIs" dxfId="86" priority="95" operator="equal">
      <formula>"Muy Alta"</formula>
    </cfRule>
    <cfRule type="cellIs" dxfId="85" priority="96" operator="equal">
      <formula>"Alta"</formula>
    </cfRule>
    <cfRule type="cellIs" dxfId="84" priority="97" operator="equal">
      <formula>"Media"</formula>
    </cfRule>
    <cfRule type="cellIs" dxfId="83" priority="98" operator="equal">
      <formula>"Baja"</formula>
    </cfRule>
    <cfRule type="cellIs" dxfId="82" priority="99" operator="equal">
      <formula>"Muy Baja"</formula>
    </cfRule>
  </conditionalFormatting>
  <conditionalFormatting sqref="AC47:AC52">
    <cfRule type="cellIs" dxfId="81" priority="90" operator="equal">
      <formula>"Catastrófico"</formula>
    </cfRule>
    <cfRule type="cellIs" dxfId="80" priority="91" operator="equal">
      <formula>"Mayor"</formula>
    </cfRule>
    <cfRule type="cellIs" dxfId="79" priority="92" operator="equal">
      <formula>"Moderado"</formula>
    </cfRule>
    <cfRule type="cellIs" dxfId="78" priority="93" operator="equal">
      <formula>"Menor"</formula>
    </cfRule>
    <cfRule type="cellIs" dxfId="77" priority="94" operator="equal">
      <formula>"Leve"</formula>
    </cfRule>
  </conditionalFormatting>
  <conditionalFormatting sqref="AE47:AE52">
    <cfRule type="cellIs" dxfId="76" priority="86" operator="equal">
      <formula>"Extremo"</formula>
    </cfRule>
    <cfRule type="cellIs" dxfId="75" priority="87" operator="equal">
      <formula>"Alto"</formula>
    </cfRule>
    <cfRule type="cellIs" dxfId="74" priority="88" operator="equal">
      <formula>"Moderado"</formula>
    </cfRule>
    <cfRule type="cellIs" dxfId="73" priority="89" operator="equal">
      <formula>"Bajo"</formula>
    </cfRule>
  </conditionalFormatting>
  <conditionalFormatting sqref="J53">
    <cfRule type="cellIs" dxfId="72" priority="81" operator="equal">
      <formula>"Muy Alta"</formula>
    </cfRule>
    <cfRule type="cellIs" dxfId="71" priority="82" operator="equal">
      <formula>"Alta"</formula>
    </cfRule>
    <cfRule type="cellIs" dxfId="70" priority="83" operator="equal">
      <formula>"Media"</formula>
    </cfRule>
    <cfRule type="cellIs" dxfId="69" priority="84" operator="equal">
      <formula>"Baja"</formula>
    </cfRule>
    <cfRule type="cellIs" dxfId="68" priority="85" operator="equal">
      <formula>"Muy Baja"</formula>
    </cfRule>
  </conditionalFormatting>
  <conditionalFormatting sqref="P53">
    <cfRule type="cellIs" dxfId="67" priority="72" operator="equal">
      <formula>"Extremo"</formula>
    </cfRule>
    <cfRule type="cellIs" dxfId="66" priority="73" operator="equal">
      <formula>"Alto"</formula>
    </cfRule>
    <cfRule type="cellIs" dxfId="65" priority="74" operator="equal">
      <formula>"Moderado"</formula>
    </cfRule>
    <cfRule type="cellIs" dxfId="64" priority="75" operator="equal">
      <formula>"Bajo"</formula>
    </cfRule>
  </conditionalFormatting>
  <conditionalFormatting sqref="AA53:AA58">
    <cfRule type="cellIs" dxfId="63" priority="67" operator="equal">
      <formula>"Muy Alta"</formula>
    </cfRule>
    <cfRule type="cellIs" dxfId="62" priority="68" operator="equal">
      <formula>"Alta"</formula>
    </cfRule>
    <cfRule type="cellIs" dxfId="61" priority="69" operator="equal">
      <formula>"Media"</formula>
    </cfRule>
    <cfRule type="cellIs" dxfId="60" priority="70" operator="equal">
      <formula>"Baja"</formula>
    </cfRule>
    <cfRule type="cellIs" dxfId="59" priority="71" operator="equal">
      <formula>"Muy Baja"</formula>
    </cfRule>
  </conditionalFormatting>
  <conditionalFormatting sqref="AC53:AC58">
    <cfRule type="cellIs" dxfId="58" priority="62" operator="equal">
      <formula>"Catastrófico"</formula>
    </cfRule>
    <cfRule type="cellIs" dxfId="57" priority="63" operator="equal">
      <formula>"Mayor"</formula>
    </cfRule>
    <cfRule type="cellIs" dxfId="56" priority="64" operator="equal">
      <formula>"Moderado"</formula>
    </cfRule>
    <cfRule type="cellIs" dxfId="55" priority="65" operator="equal">
      <formula>"Menor"</formula>
    </cfRule>
    <cfRule type="cellIs" dxfId="54" priority="66" operator="equal">
      <formula>"Leve"</formula>
    </cfRule>
  </conditionalFormatting>
  <conditionalFormatting sqref="AE53:AE58">
    <cfRule type="cellIs" dxfId="53" priority="58" operator="equal">
      <formula>"Extremo"</formula>
    </cfRule>
    <cfRule type="cellIs" dxfId="52" priority="59" operator="equal">
      <formula>"Alto"</formula>
    </cfRule>
    <cfRule type="cellIs" dxfId="51" priority="60" operator="equal">
      <formula>"Moderado"</formula>
    </cfRule>
    <cfRule type="cellIs" dxfId="50" priority="61" operator="equal">
      <formula>"Bajo"</formula>
    </cfRule>
  </conditionalFormatting>
  <conditionalFormatting sqref="P59">
    <cfRule type="cellIs" dxfId="49" priority="44" operator="equal">
      <formula>"Extremo"</formula>
    </cfRule>
    <cfRule type="cellIs" dxfId="48" priority="45" operator="equal">
      <formula>"Alto"</formula>
    </cfRule>
    <cfRule type="cellIs" dxfId="47" priority="46" operator="equal">
      <formula>"Moderado"</formula>
    </cfRule>
    <cfRule type="cellIs" dxfId="46" priority="47" operator="equal">
      <formula>"Bajo"</formula>
    </cfRule>
  </conditionalFormatting>
  <conditionalFormatting sqref="AA59:AA64">
    <cfRule type="cellIs" dxfId="45" priority="39" operator="equal">
      <formula>"Muy Alta"</formula>
    </cfRule>
    <cfRule type="cellIs" dxfId="44" priority="40" operator="equal">
      <formula>"Alta"</formula>
    </cfRule>
    <cfRule type="cellIs" dxfId="43" priority="41" operator="equal">
      <formula>"Media"</formula>
    </cfRule>
    <cfRule type="cellIs" dxfId="42" priority="42" operator="equal">
      <formula>"Baja"</formula>
    </cfRule>
    <cfRule type="cellIs" dxfId="41" priority="43" operator="equal">
      <formula>"Muy Baja"</formula>
    </cfRule>
  </conditionalFormatting>
  <conditionalFormatting sqref="AC59:AC64">
    <cfRule type="cellIs" dxfId="40" priority="34" operator="equal">
      <formula>"Catastrófico"</formula>
    </cfRule>
    <cfRule type="cellIs" dxfId="39" priority="35" operator="equal">
      <formula>"Mayor"</formula>
    </cfRule>
    <cfRule type="cellIs" dxfId="38" priority="36" operator="equal">
      <formula>"Moderado"</formula>
    </cfRule>
    <cfRule type="cellIs" dxfId="37" priority="37" operator="equal">
      <formula>"Menor"</formula>
    </cfRule>
    <cfRule type="cellIs" dxfId="36" priority="38" operator="equal">
      <formula>"Leve"</formula>
    </cfRule>
  </conditionalFormatting>
  <conditionalFormatting sqref="AE59:AE64">
    <cfRule type="cellIs" dxfId="35" priority="30" operator="equal">
      <formula>"Extremo"</formula>
    </cfRule>
    <cfRule type="cellIs" dxfId="34" priority="31" operator="equal">
      <formula>"Alto"</formula>
    </cfRule>
    <cfRule type="cellIs" dxfId="33" priority="32" operator="equal">
      <formula>"Moderado"</formula>
    </cfRule>
    <cfRule type="cellIs" dxfId="32" priority="33" operator="equal">
      <formula>"Bajo"</formula>
    </cfRule>
  </conditionalFormatting>
  <conditionalFormatting sqref="J65">
    <cfRule type="cellIs" dxfId="31" priority="25" operator="equal">
      <formula>"Muy Alta"</formula>
    </cfRule>
    <cfRule type="cellIs" dxfId="30" priority="26" operator="equal">
      <formula>"Alta"</formula>
    </cfRule>
    <cfRule type="cellIs" dxfId="29" priority="27" operator="equal">
      <formula>"Media"</formula>
    </cfRule>
    <cfRule type="cellIs" dxfId="28" priority="28" operator="equal">
      <formula>"Baja"</formula>
    </cfRule>
    <cfRule type="cellIs" dxfId="27" priority="29" operator="equal">
      <formula>"Muy Baja"</formula>
    </cfRule>
  </conditionalFormatting>
  <conditionalFormatting sqref="P65">
    <cfRule type="cellIs" dxfId="26" priority="16" operator="equal">
      <formula>"Extremo"</formula>
    </cfRule>
    <cfRule type="cellIs" dxfId="25" priority="17" operator="equal">
      <formula>"Alto"</formula>
    </cfRule>
    <cfRule type="cellIs" dxfId="24" priority="18" operator="equal">
      <formula>"Moderado"</formula>
    </cfRule>
    <cfRule type="cellIs" dxfId="23" priority="19" operator="equal">
      <formula>"Bajo"</formula>
    </cfRule>
  </conditionalFormatting>
  <conditionalFormatting sqref="AA65:AA70">
    <cfRule type="cellIs" dxfId="22" priority="11" operator="equal">
      <formula>"Muy Alta"</formula>
    </cfRule>
    <cfRule type="cellIs" dxfId="21" priority="12" operator="equal">
      <formula>"Alta"</formula>
    </cfRule>
    <cfRule type="cellIs" dxfId="20" priority="13" operator="equal">
      <formula>"Media"</formula>
    </cfRule>
    <cfRule type="cellIs" dxfId="19" priority="14" operator="equal">
      <formula>"Baja"</formula>
    </cfRule>
    <cfRule type="cellIs" dxfId="18" priority="15" operator="equal">
      <formula>"Muy Baja"</formula>
    </cfRule>
  </conditionalFormatting>
  <conditionalFormatting sqref="AC65:AC70">
    <cfRule type="cellIs" dxfId="17" priority="6" operator="equal">
      <formula>"Catastrófico"</formula>
    </cfRule>
    <cfRule type="cellIs" dxfId="16" priority="7" operator="equal">
      <formula>"Mayor"</formula>
    </cfRule>
    <cfRule type="cellIs" dxfId="15" priority="8" operator="equal">
      <formula>"Moderado"</formula>
    </cfRule>
    <cfRule type="cellIs" dxfId="14" priority="9" operator="equal">
      <formula>"Menor"</formula>
    </cfRule>
    <cfRule type="cellIs" dxfId="13" priority="10" operator="equal">
      <formula>"Leve"</formula>
    </cfRule>
  </conditionalFormatting>
  <conditionalFormatting sqref="AE65:AE70">
    <cfRule type="cellIs" dxfId="12" priority="2" operator="equal">
      <formula>"Extremo"</formula>
    </cfRule>
    <cfRule type="cellIs" dxfId="11" priority="3" operator="equal">
      <formula>"Alto"</formula>
    </cfRule>
    <cfRule type="cellIs" dxfId="10" priority="4" operator="equal">
      <formula>"Moderado"</formula>
    </cfRule>
    <cfRule type="cellIs" dxfId="9" priority="5" operator="equal">
      <formula>"Bajo"</formula>
    </cfRule>
  </conditionalFormatting>
  <conditionalFormatting sqref="M11:M70">
    <cfRule type="containsText" dxfId="8" priority="1" operator="containsText" text="❌">
      <formula>NOT(ISERROR(SEARCH("❌",M11)))</formula>
    </cfRule>
  </conditionalFormatting>
  <pageMargins left="0.7" right="0.7" top="0.75" bottom="0.75" header="0.3" footer="0.3"/>
  <pageSetup orientation="portrait" r:id="rId1"/>
  <ignoredErrors>
    <ignoredError sqref="AD13" formula="1"/>
  </ignoredErrors>
  <legacyDrawing r:id="rId2"/>
  <extLst>
    <ext xmlns:x14="http://schemas.microsoft.com/office/spreadsheetml/2009/9/main" uri="{CCE6A557-97BC-4b89-ADB6-D9C93CAAB3DF}">
      <x14:dataValidations xmlns:xm="http://schemas.microsoft.com/office/excel/2006/main" count="16">
        <x14:dataValidation type="list" allowBlank="1" showInputMessage="1" showErrorMessage="1">
          <x14:formula1>
            <xm:f>'Tabla Valoración controles'!$D$4:$D$6</xm:f>
          </x14:formula1>
          <xm:sqref>T11:T70</xm:sqref>
        </x14:dataValidation>
        <x14:dataValidation type="list" allowBlank="1" showInputMessage="1" showErrorMessage="1">
          <x14:formula1>
            <xm:f>'Tabla Valoración controles'!$D$7:$D$8</xm:f>
          </x14:formula1>
          <xm:sqref>U11:U70</xm:sqref>
        </x14:dataValidation>
        <x14:dataValidation type="list" allowBlank="1" showInputMessage="1" showErrorMessage="1">
          <x14:formula1>
            <xm:f>'Tabla Valoración controles'!$D$9:$D$10</xm:f>
          </x14:formula1>
          <xm:sqref>W11:W70</xm:sqref>
        </x14:dataValidation>
        <x14:dataValidation type="list" allowBlank="1" showInputMessage="1" showErrorMessage="1">
          <x14:formula1>
            <xm:f>'Tabla Valoración controles'!$D$11:$D$12</xm:f>
          </x14:formula1>
          <xm:sqref>X11:X70</xm:sqref>
        </x14:dataValidation>
        <x14:dataValidation type="list" allowBlank="1" showInputMessage="1" showErrorMessage="1">
          <x14:formula1>
            <xm:f>'Tabla Valoración controles'!$D$13:$D$14</xm:f>
          </x14:formula1>
          <xm:sqref>Y11:Y70</xm:sqref>
        </x14:dataValidation>
        <x14:dataValidation type="list" allowBlank="1" showInputMessage="1" showErrorMessage="1">
          <x14:formula1>
            <xm:f>'Opciones Tratamiento'!$E$2:$E$4</xm:f>
          </x14:formula1>
          <xm:sqref>C11:C70</xm:sqref>
        </x14:dataValidation>
        <x14:dataValidation type="list" allowBlank="1" showInputMessage="1" showErrorMessage="1">
          <x14:formula1>
            <xm:f>'Opciones Tratamiento'!$B$2:$B$5</xm:f>
          </x14:formula1>
          <xm:sqref>AF11:AF70</xm:sqref>
        </x14:dataValidation>
        <x14:dataValidation type="list" allowBlank="1" showInputMessage="1" showErrorMessage="1">
          <x14:formula1>
            <xm:f>'Tabla Impacto'!$F$210:$F$221</xm:f>
          </x14:formula1>
          <xm:sqref>L11:L70</xm:sqref>
        </x14:dataValidation>
        <x14:dataValidation type="custom" allowBlank="1" showInputMessage="1" showErrorMessage="1" error="Recuerde que las acciones se generan bajo la medida de mitigar el riesgo">
          <x14:formula1>
            <xm:f>IF(OR(AF11='Opciones Tratamiento'!$B$2,AF11='Opciones Tratamiento'!$B$3,AF11='Opciones Tratamiento'!$B$4),ISBLANK(AF11),ISTEXT(AF11))</xm:f>
          </x14:formula1>
          <xm:sqref>AG11:AG70</xm:sqref>
        </x14:dataValidation>
        <x14:dataValidation type="custom" allowBlank="1" showInputMessage="1" showErrorMessage="1" error="Recuerde que las acciones se generan bajo la medida de mitigar el riesgo">
          <x14:formula1>
            <xm:f>IF(OR(AF11='Opciones Tratamiento'!$B$2,AF11='Opciones Tratamiento'!$B$3,AF11='Opciones Tratamiento'!$B$4),ISBLANK(AF11),ISTEXT(AF11))</xm:f>
          </x14:formula1>
          <xm:sqref>AH11:AH70</xm:sqref>
        </x14:dataValidation>
        <x14:dataValidation type="custom" allowBlank="1" showInputMessage="1" showErrorMessage="1" error="Recuerde que las acciones se generan bajo la medida de mitigar el riesgo">
          <x14:formula1>
            <xm:f>IF(OR(AF11='Opciones Tratamiento'!$B$2,AF11='Opciones Tratamiento'!$B$3,AF11='Opciones Tratamiento'!$B$4),ISBLANK(AF11),ISTEXT(AF11))</xm:f>
          </x14:formula1>
          <xm:sqref>AI11:AI70</xm:sqref>
        </x14:dataValidation>
        <x14:dataValidation type="custom" allowBlank="1" showInputMessage="1" showErrorMessage="1" error="Recuerde que las acciones se generan bajo la medida de mitigar el riesgo">
          <x14:formula1>
            <xm:f>IF(OR(AF11='Opciones Tratamiento'!$B$2,AF11='Opciones Tratamiento'!$B$3,AF11='Opciones Tratamiento'!$B$4),ISBLANK(AF11),ISTEXT(AF11))</xm:f>
          </x14:formula1>
          <xm:sqref>AJ11:AJ70</xm:sqref>
        </x14:dataValidation>
        <x14:dataValidation type="custom" allowBlank="1" showInputMessage="1" showErrorMessage="1" error="Recuerde que las acciones se generan bajo la medida de mitigar el riesgo">
          <x14:formula1>
            <xm:f>IF(OR(AF11='Opciones Tratamiento'!$B$2,AF11='Opciones Tratamiento'!$B$3,AF11='Opciones Tratamiento'!$B$4),ISBLANK(AF11),ISTEXT(AF11))</xm:f>
          </x14:formula1>
          <xm:sqref>AK11:AK70</xm:sqref>
        </x14:dataValidation>
        <x14:dataValidation type="list" allowBlank="1" showInputMessage="1" showErrorMessage="1">
          <x14:formula1>
            <xm:f>Procesos!$D$16:$D$22</xm:f>
          </x14:formula1>
          <xm:sqref>B11:C11 B17:C17 B23:C23 B29:C29 B35:C35 B41:C41 B47:C47 B53:C53 B59:C59 B65:C65</xm:sqref>
        </x14:dataValidation>
        <x14:dataValidation type="list" allowBlank="1" showInputMessage="1" showErrorMessage="1">
          <x14:formula1>
            <xm:f>'Opciones Tratamiento'!$B$9:$B$11</xm:f>
          </x14:formula1>
          <xm:sqref>AL11:AL70</xm:sqref>
        </x14:dataValidation>
        <x14:dataValidation type="list" allowBlank="1" showInputMessage="1" showErrorMessage="1">
          <x14:formula1>
            <xm:f>'Opciones Tratamiento'!$B$13:$B$19</xm:f>
          </x14:formula1>
          <xm:sqref>H17:H70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40"/>
  <sheetViews>
    <sheetView zoomScale="50" zoomScaleNormal="50" workbookViewId="0">
      <selection activeCell="J12" sqref="J12:K13"/>
    </sheetView>
  </sheetViews>
  <sheetFormatPr baseColWidth="10" defaultRowHeight="14.4" x14ac:dyDescent="0.3"/>
  <cols>
    <col min="2" max="39" width="5.6640625" customWidth="1"/>
    <col min="41" max="46" width="5.6640625" customWidth="1"/>
  </cols>
  <sheetData>
    <row r="1" spans="1:99" x14ac:dyDescent="0.3">
      <c r="A1" s="84"/>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c r="BR1" s="84"/>
      <c r="BS1" s="84"/>
      <c r="BT1" s="84"/>
      <c r="BU1" s="84"/>
      <c r="BV1" s="84"/>
      <c r="BW1" s="84"/>
      <c r="BX1" s="84"/>
      <c r="BY1" s="84"/>
      <c r="BZ1" s="84"/>
      <c r="CA1" s="84"/>
      <c r="CB1" s="84"/>
      <c r="CC1" s="84"/>
      <c r="CD1" s="84"/>
      <c r="CE1" s="84"/>
      <c r="CF1" s="84"/>
      <c r="CG1" s="84"/>
      <c r="CH1" s="84"/>
      <c r="CI1" s="84"/>
      <c r="CJ1" s="84"/>
      <c r="CK1" s="84"/>
      <c r="CL1" s="84"/>
      <c r="CM1" s="84"/>
      <c r="CN1" s="84"/>
      <c r="CO1" s="84"/>
      <c r="CP1" s="84"/>
      <c r="CQ1" s="84"/>
      <c r="CR1" s="84"/>
      <c r="CS1" s="84"/>
      <c r="CT1" s="84"/>
      <c r="CU1" s="84"/>
    </row>
    <row r="2" spans="1:99" ht="18" customHeight="1" x14ac:dyDescent="0.3">
      <c r="A2" s="84"/>
      <c r="B2" s="263" t="s">
        <v>144</v>
      </c>
      <c r="C2" s="263"/>
      <c r="D2" s="263"/>
      <c r="E2" s="263"/>
      <c r="F2" s="263"/>
      <c r="G2" s="263"/>
      <c r="H2" s="263"/>
      <c r="I2" s="263"/>
      <c r="J2" s="301" t="s">
        <v>2</v>
      </c>
      <c r="K2" s="301"/>
      <c r="L2" s="301"/>
      <c r="M2" s="301"/>
      <c r="N2" s="301"/>
      <c r="O2" s="301"/>
      <c r="P2" s="301"/>
      <c r="Q2" s="301"/>
      <c r="R2" s="301"/>
      <c r="S2" s="301"/>
      <c r="T2" s="301"/>
      <c r="U2" s="301"/>
      <c r="V2" s="301"/>
      <c r="W2" s="301"/>
      <c r="X2" s="301"/>
      <c r="Y2" s="301"/>
      <c r="Z2" s="301"/>
      <c r="AA2" s="301"/>
      <c r="AB2" s="301"/>
      <c r="AC2" s="301"/>
      <c r="AD2" s="301"/>
      <c r="AE2" s="301"/>
      <c r="AF2" s="301"/>
      <c r="AG2" s="301"/>
      <c r="AH2" s="301"/>
      <c r="AI2" s="301"/>
      <c r="AJ2" s="301"/>
      <c r="AK2" s="301"/>
      <c r="AL2" s="301"/>
      <c r="AM2" s="301"/>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row>
    <row r="3" spans="1:99" ht="18.75" customHeight="1" x14ac:dyDescent="0.3">
      <c r="A3" s="84"/>
      <c r="B3" s="263"/>
      <c r="C3" s="263"/>
      <c r="D3" s="263"/>
      <c r="E3" s="263"/>
      <c r="F3" s="263"/>
      <c r="G3" s="263"/>
      <c r="H3" s="263"/>
      <c r="I3" s="263"/>
      <c r="J3" s="301"/>
      <c r="K3" s="301"/>
      <c r="L3" s="301"/>
      <c r="M3" s="301"/>
      <c r="N3" s="301"/>
      <c r="O3" s="301"/>
      <c r="P3" s="301"/>
      <c r="Q3" s="301"/>
      <c r="R3" s="301"/>
      <c r="S3" s="301"/>
      <c r="T3" s="301"/>
      <c r="U3" s="301"/>
      <c r="V3" s="301"/>
      <c r="W3" s="301"/>
      <c r="X3" s="301"/>
      <c r="Y3" s="301"/>
      <c r="Z3" s="301"/>
      <c r="AA3" s="301"/>
      <c r="AB3" s="301"/>
      <c r="AC3" s="301"/>
      <c r="AD3" s="301"/>
      <c r="AE3" s="301"/>
      <c r="AF3" s="301"/>
      <c r="AG3" s="301"/>
      <c r="AH3" s="301"/>
      <c r="AI3" s="301"/>
      <c r="AJ3" s="301"/>
      <c r="AK3" s="301"/>
      <c r="AL3" s="301"/>
      <c r="AM3" s="301"/>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row>
    <row r="4" spans="1:99" ht="15" customHeight="1" x14ac:dyDescent="0.3">
      <c r="A4" s="84"/>
      <c r="B4" s="263"/>
      <c r="C4" s="263"/>
      <c r="D4" s="263"/>
      <c r="E4" s="263"/>
      <c r="F4" s="263"/>
      <c r="G4" s="263"/>
      <c r="H4" s="263"/>
      <c r="I4" s="263"/>
      <c r="J4" s="301"/>
      <c r="K4" s="301"/>
      <c r="L4" s="301"/>
      <c r="M4" s="301"/>
      <c r="N4" s="301"/>
      <c r="O4" s="301"/>
      <c r="P4" s="301"/>
      <c r="Q4" s="301"/>
      <c r="R4" s="301"/>
      <c r="S4" s="301"/>
      <c r="T4" s="301"/>
      <c r="U4" s="301"/>
      <c r="V4" s="301"/>
      <c r="W4" s="301"/>
      <c r="X4" s="301"/>
      <c r="Y4" s="301"/>
      <c r="Z4" s="301"/>
      <c r="AA4" s="301"/>
      <c r="AB4" s="301"/>
      <c r="AC4" s="301"/>
      <c r="AD4" s="301"/>
      <c r="AE4" s="301"/>
      <c r="AF4" s="301"/>
      <c r="AG4" s="301"/>
      <c r="AH4" s="301"/>
      <c r="AI4" s="301"/>
      <c r="AJ4" s="301"/>
      <c r="AK4" s="301"/>
      <c r="AL4" s="301"/>
      <c r="AM4" s="301"/>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c r="CN4" s="84"/>
      <c r="CO4" s="84"/>
      <c r="CP4" s="84"/>
      <c r="CQ4" s="84"/>
      <c r="CR4" s="84"/>
      <c r="CS4" s="84"/>
      <c r="CT4" s="84"/>
      <c r="CU4" s="84"/>
    </row>
    <row r="5" spans="1:99" ht="15" thickBot="1" x14ac:dyDescent="0.35">
      <c r="A5" s="84"/>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c r="BV5" s="84"/>
      <c r="BW5" s="84"/>
      <c r="BX5" s="84"/>
      <c r="BY5" s="84"/>
      <c r="BZ5" s="84"/>
      <c r="CA5" s="84"/>
      <c r="CB5" s="84"/>
      <c r="CC5" s="84"/>
      <c r="CD5" s="84"/>
      <c r="CE5" s="84"/>
      <c r="CF5" s="84"/>
      <c r="CG5" s="84"/>
      <c r="CH5" s="84"/>
      <c r="CI5" s="84"/>
      <c r="CJ5" s="84"/>
      <c r="CK5" s="84"/>
      <c r="CL5" s="84"/>
      <c r="CM5" s="84"/>
      <c r="CN5" s="84"/>
      <c r="CO5" s="84"/>
      <c r="CP5" s="84"/>
      <c r="CQ5" s="84"/>
      <c r="CR5" s="84"/>
      <c r="CS5" s="84"/>
      <c r="CT5" s="84"/>
      <c r="CU5" s="84"/>
    </row>
    <row r="6" spans="1:99" ht="15" customHeight="1" x14ac:dyDescent="0.3">
      <c r="A6" s="84"/>
      <c r="B6" s="313" t="s">
        <v>3</v>
      </c>
      <c r="C6" s="313"/>
      <c r="D6" s="314"/>
      <c r="E6" s="302" t="s">
        <v>108</v>
      </c>
      <c r="F6" s="303"/>
      <c r="G6" s="303"/>
      <c r="H6" s="303"/>
      <c r="I6" s="304"/>
      <c r="J6" s="298" t="str">
        <f>IF(AND('Mapa final'!$J$11="Muy Alta",'Mapa final'!$N$11="Leve"),CONCATENATE("R",'Mapa final'!$A$11),"")</f>
        <v/>
      </c>
      <c r="K6" s="299"/>
      <c r="L6" s="299" t="str">
        <f>IF(AND('Mapa final'!$J$17="Muy Alta",'Mapa final'!$N$17="Leve"),CONCATENATE("R",'Mapa final'!$A$17),"")</f>
        <v/>
      </c>
      <c r="M6" s="299"/>
      <c r="N6" s="299" t="str">
        <f>IF(AND('Mapa final'!$J$23="Muy Alta",'Mapa final'!$N$23="Leve"),CONCATENATE("R",'Mapa final'!$A$23),"")</f>
        <v/>
      </c>
      <c r="O6" s="300"/>
      <c r="P6" s="298" t="str">
        <f>IF(AND('Mapa final'!$J$11="Muy Alta",'Mapa final'!$N$11="Menor"),CONCATENATE("R",'Mapa final'!$A$11),"")</f>
        <v/>
      </c>
      <c r="Q6" s="299"/>
      <c r="R6" s="299" t="str">
        <f>IF(AND('Mapa final'!$J$17="Muy Alta",'Mapa final'!$N$17="Menor"),CONCATENATE("R",'Mapa final'!$A$17),"")</f>
        <v/>
      </c>
      <c r="S6" s="299"/>
      <c r="T6" s="299" t="str">
        <f>IF(AND('Mapa final'!$J$23="Muy Alta",'Mapa final'!$N$23="Menor"),CONCATENATE("R",'Mapa final'!$A$23),"")</f>
        <v/>
      </c>
      <c r="U6" s="300"/>
      <c r="V6" s="298" t="str">
        <f>IF(AND('Mapa final'!$J$11="Muy Alta",'Mapa final'!$N$11="Moderado"),CONCATENATE("R",'Mapa final'!$A$11),"")</f>
        <v/>
      </c>
      <c r="W6" s="299"/>
      <c r="X6" s="299" t="str">
        <f>IF(AND('Mapa final'!$J$17="Muy Alta",'Mapa final'!$N$17="Moderado"),CONCATENATE("R",'Mapa final'!$A$17),"")</f>
        <v/>
      </c>
      <c r="Y6" s="299"/>
      <c r="Z6" s="299" t="str">
        <f>IF(AND('Mapa final'!$J$23="Muy Alta",'Mapa final'!$N$23="Moderado"),CONCATENATE("R",'Mapa final'!$A$23),"")</f>
        <v/>
      </c>
      <c r="AA6" s="300"/>
      <c r="AB6" s="298" t="str">
        <f>IF(AND('Mapa final'!$J$11="Muy Alta",'Mapa final'!$N$11="Mayor"),CONCATENATE("R",'Mapa final'!$A$11),"")</f>
        <v/>
      </c>
      <c r="AC6" s="299"/>
      <c r="AD6" s="299" t="str">
        <f>IF(AND('Mapa final'!$J$17="Muy Alta",'Mapa final'!$N$17="Mayor"),CONCATENATE("R",'Mapa final'!$A$17),"")</f>
        <v/>
      </c>
      <c r="AE6" s="299"/>
      <c r="AF6" s="299" t="str">
        <f>IF(AND('Mapa final'!$J$23="Muy Alta",'Mapa final'!$N$23="Mayor"),CONCATENATE("R",'Mapa final'!$A$23),"")</f>
        <v/>
      </c>
      <c r="AG6" s="300"/>
      <c r="AH6" s="288" t="str">
        <f>IF(AND('Mapa final'!$J$11="Muy Alta",'Mapa final'!$N$11="Catastrófico"),CONCATENATE("R",'Mapa final'!$A$11),"")</f>
        <v/>
      </c>
      <c r="AI6" s="289"/>
      <c r="AJ6" s="289" t="str">
        <f>IF(AND('Mapa final'!$J$17="Muy Alta",'Mapa final'!$N$17="Catastrófico"),CONCATENATE("R",'Mapa final'!$A$17),"")</f>
        <v/>
      </c>
      <c r="AK6" s="289"/>
      <c r="AL6" s="289" t="str">
        <f>IF(AND('Mapa final'!$J$23="Muy Alta",'Mapa final'!$N$23="Catastrófico"),CONCATENATE("R",'Mapa final'!$A$23),"")</f>
        <v/>
      </c>
      <c r="AM6" s="290"/>
      <c r="AO6" s="315" t="s">
        <v>76</v>
      </c>
      <c r="AP6" s="316"/>
      <c r="AQ6" s="316"/>
      <c r="AR6" s="316"/>
      <c r="AS6" s="316"/>
      <c r="AT6" s="317"/>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row>
    <row r="7" spans="1:99" ht="15" customHeight="1" x14ac:dyDescent="0.3">
      <c r="A7" s="84"/>
      <c r="B7" s="313"/>
      <c r="C7" s="313"/>
      <c r="D7" s="314"/>
      <c r="E7" s="305"/>
      <c r="F7" s="306"/>
      <c r="G7" s="306"/>
      <c r="H7" s="306"/>
      <c r="I7" s="307"/>
      <c r="J7" s="291"/>
      <c r="K7" s="292"/>
      <c r="L7" s="292"/>
      <c r="M7" s="292"/>
      <c r="N7" s="292"/>
      <c r="O7" s="294"/>
      <c r="P7" s="291"/>
      <c r="Q7" s="292"/>
      <c r="R7" s="292"/>
      <c r="S7" s="292"/>
      <c r="T7" s="292"/>
      <c r="U7" s="294"/>
      <c r="V7" s="291"/>
      <c r="W7" s="292"/>
      <c r="X7" s="292"/>
      <c r="Y7" s="292"/>
      <c r="Z7" s="292"/>
      <c r="AA7" s="294"/>
      <c r="AB7" s="291"/>
      <c r="AC7" s="292"/>
      <c r="AD7" s="292"/>
      <c r="AE7" s="292"/>
      <c r="AF7" s="292"/>
      <c r="AG7" s="294"/>
      <c r="AH7" s="282"/>
      <c r="AI7" s="283"/>
      <c r="AJ7" s="283"/>
      <c r="AK7" s="283"/>
      <c r="AL7" s="283"/>
      <c r="AM7" s="284"/>
      <c r="AN7" s="84"/>
      <c r="AO7" s="318"/>
      <c r="AP7" s="319"/>
      <c r="AQ7" s="319"/>
      <c r="AR7" s="319"/>
      <c r="AS7" s="319"/>
      <c r="AT7" s="320"/>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row>
    <row r="8" spans="1:99" ht="15" customHeight="1" x14ac:dyDescent="0.3">
      <c r="A8" s="84"/>
      <c r="B8" s="313"/>
      <c r="C8" s="313"/>
      <c r="D8" s="314"/>
      <c r="E8" s="305"/>
      <c r="F8" s="306"/>
      <c r="G8" s="306"/>
      <c r="H8" s="306"/>
      <c r="I8" s="307"/>
      <c r="J8" s="291" t="str">
        <f>IF(AND('Mapa final'!$J$29="Muy Alta",'Mapa final'!$N$29="Leve"),CONCATENATE("R",'Mapa final'!$A$29),"")</f>
        <v/>
      </c>
      <c r="K8" s="292"/>
      <c r="L8" s="293" t="str">
        <f>IF(AND('Mapa final'!$J$35="Muy Alta",'Mapa final'!$N$35="Leve"),CONCATENATE("R",'Mapa final'!$A$35),"")</f>
        <v/>
      </c>
      <c r="M8" s="293"/>
      <c r="N8" s="293" t="str">
        <f>IF(AND('Mapa final'!$J$41="Muy Alta",'Mapa final'!$N$41="Leve"),CONCATENATE("R",'Mapa final'!$A$41),"")</f>
        <v/>
      </c>
      <c r="O8" s="294"/>
      <c r="P8" s="291" t="str">
        <f>IF(AND('Mapa final'!$J$29="Muy Alta",'Mapa final'!$N$29="Menor"),CONCATENATE("R",'Mapa final'!$A$29),"")</f>
        <v/>
      </c>
      <c r="Q8" s="292"/>
      <c r="R8" s="293" t="str">
        <f>IF(AND('Mapa final'!$J$35="Muy Alta",'Mapa final'!$N$35="Menor"),CONCATENATE("R",'Mapa final'!$A$35),"")</f>
        <v/>
      </c>
      <c r="S8" s="293"/>
      <c r="T8" s="293" t="str">
        <f>IF(AND('Mapa final'!$J$41="Muy Alta",'Mapa final'!$N$41="Menor"),CONCATENATE("R",'Mapa final'!$A$41),"")</f>
        <v/>
      </c>
      <c r="U8" s="294"/>
      <c r="V8" s="291" t="str">
        <f>IF(AND('Mapa final'!$J$29="Muy Alta",'Mapa final'!$N$29="Moderado"),CONCATENATE("R",'Mapa final'!$A$29),"")</f>
        <v/>
      </c>
      <c r="W8" s="292"/>
      <c r="X8" s="293" t="str">
        <f>IF(AND('Mapa final'!$J$35="Muy Alta",'Mapa final'!$N$35="Moderado"),CONCATENATE("R",'Mapa final'!$A$35),"")</f>
        <v/>
      </c>
      <c r="Y8" s="293"/>
      <c r="Z8" s="293" t="str">
        <f>IF(AND('Mapa final'!$J$41="Muy Alta",'Mapa final'!$N$41="Moderado"),CONCATENATE("R",'Mapa final'!$A$41),"")</f>
        <v/>
      </c>
      <c r="AA8" s="294"/>
      <c r="AB8" s="291" t="str">
        <f>IF(AND('Mapa final'!$J$29="Muy Alta",'Mapa final'!$N$29="Mayor"),CONCATENATE("R",'Mapa final'!$A$29),"")</f>
        <v/>
      </c>
      <c r="AC8" s="292"/>
      <c r="AD8" s="293" t="str">
        <f>IF(AND('Mapa final'!$J$35="Muy Alta",'Mapa final'!$N$35="Mayor"),CONCATENATE("R",'Mapa final'!$A$35),"")</f>
        <v/>
      </c>
      <c r="AE8" s="293"/>
      <c r="AF8" s="293" t="str">
        <f>IF(AND('Mapa final'!$J$41="Muy Alta",'Mapa final'!$N$41="Mayor"),CONCATENATE("R",'Mapa final'!$A$41),"")</f>
        <v/>
      </c>
      <c r="AG8" s="294"/>
      <c r="AH8" s="282" t="str">
        <f>IF(AND('Mapa final'!$J$29="Muy Alta",'Mapa final'!$N$29="Catastrófico"),CONCATENATE("R",'Mapa final'!$A$29),"")</f>
        <v/>
      </c>
      <c r="AI8" s="283"/>
      <c r="AJ8" s="283" t="str">
        <f>IF(AND('Mapa final'!$J$35="Muy Alta",'Mapa final'!$N$35="Catastrófico"),CONCATENATE("R",'Mapa final'!$A$35),"")</f>
        <v/>
      </c>
      <c r="AK8" s="283"/>
      <c r="AL8" s="283" t="str">
        <f>IF(AND('Mapa final'!$J$41="Muy Alta",'Mapa final'!$N$41="Catastrófico"),CONCATENATE("R",'Mapa final'!$A$41),"")</f>
        <v/>
      </c>
      <c r="AM8" s="284"/>
      <c r="AN8" s="84"/>
      <c r="AO8" s="318"/>
      <c r="AP8" s="319"/>
      <c r="AQ8" s="319"/>
      <c r="AR8" s="319"/>
      <c r="AS8" s="319"/>
      <c r="AT8" s="320"/>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row>
    <row r="9" spans="1:99" ht="15" customHeight="1" x14ac:dyDescent="0.3">
      <c r="A9" s="84"/>
      <c r="B9" s="313"/>
      <c r="C9" s="313"/>
      <c r="D9" s="314"/>
      <c r="E9" s="305"/>
      <c r="F9" s="306"/>
      <c r="G9" s="306"/>
      <c r="H9" s="306"/>
      <c r="I9" s="307"/>
      <c r="J9" s="291"/>
      <c r="K9" s="292"/>
      <c r="L9" s="293"/>
      <c r="M9" s="293"/>
      <c r="N9" s="293"/>
      <c r="O9" s="294"/>
      <c r="P9" s="291"/>
      <c r="Q9" s="292"/>
      <c r="R9" s="293"/>
      <c r="S9" s="293"/>
      <c r="T9" s="293"/>
      <c r="U9" s="294"/>
      <c r="V9" s="291"/>
      <c r="W9" s="292"/>
      <c r="X9" s="293"/>
      <c r="Y9" s="293"/>
      <c r="Z9" s="293"/>
      <c r="AA9" s="294"/>
      <c r="AB9" s="291"/>
      <c r="AC9" s="292"/>
      <c r="AD9" s="293"/>
      <c r="AE9" s="293"/>
      <c r="AF9" s="293"/>
      <c r="AG9" s="294"/>
      <c r="AH9" s="282"/>
      <c r="AI9" s="283"/>
      <c r="AJ9" s="283"/>
      <c r="AK9" s="283"/>
      <c r="AL9" s="283"/>
      <c r="AM9" s="284"/>
      <c r="AN9" s="84"/>
      <c r="AO9" s="318"/>
      <c r="AP9" s="319"/>
      <c r="AQ9" s="319"/>
      <c r="AR9" s="319"/>
      <c r="AS9" s="319"/>
      <c r="AT9" s="320"/>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row>
    <row r="10" spans="1:99" ht="15" customHeight="1" x14ac:dyDescent="0.3">
      <c r="A10" s="84"/>
      <c r="B10" s="313"/>
      <c r="C10" s="313"/>
      <c r="D10" s="314"/>
      <c r="E10" s="305"/>
      <c r="F10" s="306"/>
      <c r="G10" s="306"/>
      <c r="H10" s="306"/>
      <c r="I10" s="307"/>
      <c r="J10" s="291" t="str">
        <f>IF(AND('Mapa final'!$J$47="Muy Alta",'Mapa final'!$N$47="Leve"),CONCATENATE("R",'Mapa final'!$A$47),"")</f>
        <v/>
      </c>
      <c r="K10" s="292"/>
      <c r="L10" s="293" t="str">
        <f>IF(AND('Mapa final'!$J$53="Muy Alta",'Mapa final'!$N$53="Leve"),CONCATENATE("R",'Mapa final'!$A$53),"")</f>
        <v/>
      </c>
      <c r="M10" s="293"/>
      <c r="N10" s="293" t="str">
        <f>IF(AND('Mapa final'!$J$59="Muy Alta",'Mapa final'!$N$59="Leve"),CONCATENATE("R",'Mapa final'!$A$59),"")</f>
        <v/>
      </c>
      <c r="O10" s="294"/>
      <c r="P10" s="291" t="str">
        <f>IF(AND('Mapa final'!$J$47="Muy Alta",'Mapa final'!$N$47="Menor"),CONCATENATE("R",'Mapa final'!$A$47),"")</f>
        <v/>
      </c>
      <c r="Q10" s="292"/>
      <c r="R10" s="293" t="str">
        <f>IF(AND('Mapa final'!$J$53="Muy Alta",'Mapa final'!$N$53="Menor"),CONCATENATE("R",'Mapa final'!$A$53),"")</f>
        <v/>
      </c>
      <c r="S10" s="293"/>
      <c r="T10" s="293" t="str">
        <f>IF(AND('Mapa final'!$J$59="Muy Alta",'Mapa final'!$N$59="Menor"),CONCATENATE("R",'Mapa final'!$A$59),"")</f>
        <v/>
      </c>
      <c r="U10" s="294"/>
      <c r="V10" s="291" t="str">
        <f>IF(AND('Mapa final'!$J$47="Muy Alta",'Mapa final'!$N$47="Moderado"),CONCATENATE("R",'Mapa final'!$A$47),"")</f>
        <v/>
      </c>
      <c r="W10" s="292"/>
      <c r="X10" s="293" t="str">
        <f>IF(AND('Mapa final'!$J$53="Muy Alta",'Mapa final'!$N$53="Moderado"),CONCATENATE("R",'Mapa final'!$A$53),"")</f>
        <v/>
      </c>
      <c r="Y10" s="293"/>
      <c r="Z10" s="293" t="str">
        <f>IF(AND('Mapa final'!$J$59="Muy Alta",'Mapa final'!$N$59="Moderado"),CONCATENATE("R",'Mapa final'!$A$59),"")</f>
        <v/>
      </c>
      <c r="AA10" s="294"/>
      <c r="AB10" s="291" t="str">
        <f>IF(AND('Mapa final'!$J$47="Muy Alta",'Mapa final'!$N$47="Mayor"),CONCATENATE("R",'Mapa final'!$A$47),"")</f>
        <v/>
      </c>
      <c r="AC10" s="292"/>
      <c r="AD10" s="293" t="str">
        <f>IF(AND('Mapa final'!$J$53="Muy Alta",'Mapa final'!$N$53="Mayor"),CONCATENATE("R",'Mapa final'!$A$53),"")</f>
        <v/>
      </c>
      <c r="AE10" s="293"/>
      <c r="AF10" s="293" t="str">
        <f>IF(AND('Mapa final'!$J$59="Muy Alta",'Mapa final'!$N$59="Mayor"),CONCATENATE("R",'Mapa final'!$A$59),"")</f>
        <v/>
      </c>
      <c r="AG10" s="294"/>
      <c r="AH10" s="282" t="str">
        <f>IF(AND('Mapa final'!$J$47="Muy Alta",'Mapa final'!$N$47="Catastrófico"),CONCATENATE("R",'Mapa final'!$A$47),"")</f>
        <v/>
      </c>
      <c r="AI10" s="283"/>
      <c r="AJ10" s="283" t="str">
        <f>IF(AND('Mapa final'!$J$53="Muy Alta",'Mapa final'!$N$53="Catastrófico"),CONCATENATE("R",'Mapa final'!$A$53),"")</f>
        <v/>
      </c>
      <c r="AK10" s="283"/>
      <c r="AL10" s="283" t="str">
        <f>IF(AND('Mapa final'!$J$59="Muy Alta",'Mapa final'!$N$59="Catastrófico"),CONCATENATE("R",'Mapa final'!$A$59),"")</f>
        <v/>
      </c>
      <c r="AM10" s="284"/>
      <c r="AN10" s="84"/>
      <c r="AO10" s="318"/>
      <c r="AP10" s="319"/>
      <c r="AQ10" s="319"/>
      <c r="AR10" s="319"/>
      <c r="AS10" s="319"/>
      <c r="AT10" s="320"/>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row>
    <row r="11" spans="1:99" ht="15" customHeight="1" x14ac:dyDescent="0.3">
      <c r="A11" s="84"/>
      <c r="B11" s="313"/>
      <c r="C11" s="313"/>
      <c r="D11" s="314"/>
      <c r="E11" s="305"/>
      <c r="F11" s="306"/>
      <c r="G11" s="306"/>
      <c r="H11" s="306"/>
      <c r="I11" s="307"/>
      <c r="J11" s="291"/>
      <c r="K11" s="292"/>
      <c r="L11" s="293"/>
      <c r="M11" s="293"/>
      <c r="N11" s="293"/>
      <c r="O11" s="294"/>
      <c r="P11" s="291"/>
      <c r="Q11" s="292"/>
      <c r="R11" s="293"/>
      <c r="S11" s="293"/>
      <c r="T11" s="293"/>
      <c r="U11" s="294"/>
      <c r="V11" s="291"/>
      <c r="W11" s="292"/>
      <c r="X11" s="293"/>
      <c r="Y11" s="293"/>
      <c r="Z11" s="293"/>
      <c r="AA11" s="294"/>
      <c r="AB11" s="291"/>
      <c r="AC11" s="292"/>
      <c r="AD11" s="293"/>
      <c r="AE11" s="293"/>
      <c r="AF11" s="293"/>
      <c r="AG11" s="294"/>
      <c r="AH11" s="282"/>
      <c r="AI11" s="283"/>
      <c r="AJ11" s="283"/>
      <c r="AK11" s="283"/>
      <c r="AL11" s="283"/>
      <c r="AM11" s="284"/>
      <c r="AN11" s="84"/>
      <c r="AO11" s="318"/>
      <c r="AP11" s="319"/>
      <c r="AQ11" s="319"/>
      <c r="AR11" s="319"/>
      <c r="AS11" s="319"/>
      <c r="AT11" s="320"/>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row>
    <row r="12" spans="1:99" ht="15" customHeight="1" x14ac:dyDescent="0.3">
      <c r="A12" s="84"/>
      <c r="B12" s="313"/>
      <c r="C12" s="313"/>
      <c r="D12" s="314"/>
      <c r="E12" s="305"/>
      <c r="F12" s="306"/>
      <c r="G12" s="306"/>
      <c r="H12" s="306"/>
      <c r="I12" s="307"/>
      <c r="J12" s="291" t="str">
        <f>IF(AND('Mapa final'!$J$65="Muy Alta",'Mapa final'!$N$65="Leve"),CONCATENATE("R",'Mapa final'!$A$65),"")</f>
        <v/>
      </c>
      <c r="K12" s="292"/>
      <c r="L12" s="293" t="str">
        <f>IF(AND('Mapa final'!$J$71="Muy Alta",'Mapa final'!$N$71="Leve"),CONCATENATE("R",'Mapa final'!$A$71),"")</f>
        <v/>
      </c>
      <c r="M12" s="293"/>
      <c r="N12" s="293" t="str">
        <f>IF(AND('Mapa final'!$J$77="Muy Alta",'Mapa final'!$N$77="Leve"),CONCATENATE("R",'Mapa final'!$A$77),"")</f>
        <v/>
      </c>
      <c r="O12" s="294"/>
      <c r="P12" s="291" t="str">
        <f>IF(AND('Mapa final'!$J$65="Muy Alta",'Mapa final'!$N$65="Menor"),CONCATENATE("R",'Mapa final'!$A$65),"")</f>
        <v/>
      </c>
      <c r="Q12" s="292"/>
      <c r="R12" s="293" t="str">
        <f>IF(AND('Mapa final'!$J$71="Muy Alta",'Mapa final'!$N$71="Menor"),CONCATENATE("R",'Mapa final'!$A$71),"")</f>
        <v/>
      </c>
      <c r="S12" s="293"/>
      <c r="T12" s="293" t="str">
        <f>IF(AND('Mapa final'!$J$77="Muy Alta",'Mapa final'!$N$77="Menor"),CONCATENATE("R",'Mapa final'!$A$77),"")</f>
        <v/>
      </c>
      <c r="U12" s="294"/>
      <c r="V12" s="291" t="str">
        <f>IF(AND('Mapa final'!$J$65="Muy Alta",'Mapa final'!$N$65="Moderado"),CONCATENATE("R",'Mapa final'!$A$65),"")</f>
        <v/>
      </c>
      <c r="W12" s="292"/>
      <c r="X12" s="293" t="str">
        <f>IF(AND('Mapa final'!$J$71="Muy Alta",'Mapa final'!$N$71="Moderado"),CONCATENATE("R",'Mapa final'!$A$71),"")</f>
        <v/>
      </c>
      <c r="Y12" s="293"/>
      <c r="Z12" s="293" t="str">
        <f>IF(AND('Mapa final'!$J$77="Muy Alta",'Mapa final'!$N$77="Moderado"),CONCATENATE("R",'Mapa final'!$A$77),"")</f>
        <v/>
      </c>
      <c r="AA12" s="294"/>
      <c r="AB12" s="291" t="str">
        <f>IF(AND('Mapa final'!$J$65="Muy Alta",'Mapa final'!$N$65="Mayor"),CONCATENATE("R",'Mapa final'!$A$65),"")</f>
        <v/>
      </c>
      <c r="AC12" s="292"/>
      <c r="AD12" s="293" t="str">
        <f>IF(AND('Mapa final'!$J$71="Muy Alta",'Mapa final'!$N$71="Mayor"),CONCATENATE("R",'Mapa final'!$A$71),"")</f>
        <v/>
      </c>
      <c r="AE12" s="293"/>
      <c r="AF12" s="293" t="str">
        <f>IF(AND('Mapa final'!$J$77="Muy Alta",'Mapa final'!$N$77="Mayor"),CONCATENATE("R",'Mapa final'!$A$77),"")</f>
        <v/>
      </c>
      <c r="AG12" s="294"/>
      <c r="AH12" s="282" t="str">
        <f>IF(AND('Mapa final'!$J$65="Muy Alta",'Mapa final'!$N$65="Catastrófico"),CONCATENATE("R",'Mapa final'!$A$65),"")</f>
        <v/>
      </c>
      <c r="AI12" s="283"/>
      <c r="AJ12" s="283" t="str">
        <f>IF(AND('Mapa final'!$J$71="Muy Alta",'Mapa final'!$N$71="Catastrófico"),CONCATENATE("R",'Mapa final'!$A$71),"")</f>
        <v/>
      </c>
      <c r="AK12" s="283"/>
      <c r="AL12" s="283" t="str">
        <f>IF(AND('Mapa final'!$J$77="Muy Alta",'Mapa final'!$N$77="Catastrófico"),CONCATENATE("R",'Mapa final'!$A$77),"")</f>
        <v/>
      </c>
      <c r="AM12" s="284"/>
      <c r="AN12" s="84"/>
      <c r="AO12" s="318"/>
      <c r="AP12" s="319"/>
      <c r="AQ12" s="319"/>
      <c r="AR12" s="319"/>
      <c r="AS12" s="319"/>
      <c r="AT12" s="320"/>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row>
    <row r="13" spans="1:99" ht="15.75" customHeight="1" thickBot="1" x14ac:dyDescent="0.35">
      <c r="A13" s="84"/>
      <c r="B13" s="313"/>
      <c r="C13" s="313"/>
      <c r="D13" s="314"/>
      <c r="E13" s="308"/>
      <c r="F13" s="309"/>
      <c r="G13" s="309"/>
      <c r="H13" s="309"/>
      <c r="I13" s="310"/>
      <c r="J13" s="291"/>
      <c r="K13" s="292"/>
      <c r="L13" s="292"/>
      <c r="M13" s="292"/>
      <c r="N13" s="292"/>
      <c r="O13" s="294"/>
      <c r="P13" s="291"/>
      <c r="Q13" s="292"/>
      <c r="R13" s="292"/>
      <c r="S13" s="292"/>
      <c r="T13" s="292"/>
      <c r="U13" s="294"/>
      <c r="V13" s="291"/>
      <c r="W13" s="292"/>
      <c r="X13" s="292"/>
      <c r="Y13" s="292"/>
      <c r="Z13" s="292"/>
      <c r="AA13" s="294"/>
      <c r="AB13" s="291"/>
      <c r="AC13" s="292"/>
      <c r="AD13" s="292"/>
      <c r="AE13" s="292"/>
      <c r="AF13" s="292"/>
      <c r="AG13" s="294"/>
      <c r="AH13" s="285"/>
      <c r="AI13" s="286"/>
      <c r="AJ13" s="286"/>
      <c r="AK13" s="286"/>
      <c r="AL13" s="286"/>
      <c r="AM13" s="287"/>
      <c r="AN13" s="84"/>
      <c r="AO13" s="321"/>
      <c r="AP13" s="322"/>
      <c r="AQ13" s="322"/>
      <c r="AR13" s="322"/>
      <c r="AS13" s="322"/>
      <c r="AT13" s="323"/>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c r="BY13" s="84"/>
      <c r="BZ13" s="84"/>
      <c r="CA13" s="84"/>
      <c r="CB13" s="84"/>
    </row>
    <row r="14" spans="1:99" ht="15" customHeight="1" x14ac:dyDescent="0.3">
      <c r="A14" s="84"/>
      <c r="B14" s="313"/>
      <c r="C14" s="313"/>
      <c r="D14" s="314"/>
      <c r="E14" s="302" t="s">
        <v>107</v>
      </c>
      <c r="F14" s="303"/>
      <c r="G14" s="303"/>
      <c r="H14" s="303"/>
      <c r="I14" s="303"/>
      <c r="J14" s="279" t="str">
        <f>IF(AND('Mapa final'!$J$11="Alta",'Mapa final'!$N$11="Leve"),CONCATENATE("R",'Mapa final'!$A$11),"")</f>
        <v/>
      </c>
      <c r="K14" s="280"/>
      <c r="L14" s="280" t="str">
        <f>IF(AND('Mapa final'!$J$17="Alta",'Mapa final'!$N$17="Leve"),CONCATENATE("R",'Mapa final'!$A$17),"")</f>
        <v/>
      </c>
      <c r="M14" s="280"/>
      <c r="N14" s="280" t="str">
        <f>IF(AND('Mapa final'!$J$23="Alta",'Mapa final'!$N$23="Leve"),CONCATENATE("R",'Mapa final'!$A$23),"")</f>
        <v/>
      </c>
      <c r="O14" s="281"/>
      <c r="P14" s="279" t="str">
        <f>IF(AND('Mapa final'!$J$11="Alta",'Mapa final'!$N$11="Menor"),CONCATENATE("R",'Mapa final'!$A$11),"")</f>
        <v/>
      </c>
      <c r="Q14" s="280"/>
      <c r="R14" s="280" t="str">
        <f>IF(AND('Mapa final'!$J$17="Alta",'Mapa final'!$N$17="Menor"),CONCATENATE("R",'Mapa final'!$A$17),"")</f>
        <v/>
      </c>
      <c r="S14" s="280"/>
      <c r="T14" s="280" t="str">
        <f>IF(AND('Mapa final'!$J$23="Alta",'Mapa final'!$N$23="Menor"),CONCATENATE("R",'Mapa final'!$A$23),"")</f>
        <v/>
      </c>
      <c r="U14" s="281"/>
      <c r="V14" s="298" t="str">
        <f>IF(AND('Mapa final'!$J$11="Alta",'Mapa final'!$N$11="Moderado"),CONCATENATE("R",'Mapa final'!$A$11),"")</f>
        <v/>
      </c>
      <c r="W14" s="299"/>
      <c r="X14" s="299" t="str">
        <f>IF(AND('Mapa final'!$J$17="Alta",'Mapa final'!$N$17="Moderado"),CONCATENATE("R",'Mapa final'!$A$17),"")</f>
        <v/>
      </c>
      <c r="Y14" s="299"/>
      <c r="Z14" s="299" t="str">
        <f>IF(AND('Mapa final'!$J$23="Alta",'Mapa final'!$N$23="Moderado"),CONCATENATE("R",'Mapa final'!$A$23),"")</f>
        <v/>
      </c>
      <c r="AA14" s="300"/>
      <c r="AB14" s="298" t="str">
        <f>IF(AND('Mapa final'!$J$11="Alta",'Mapa final'!$N$11="Mayor"),CONCATENATE("R",'Mapa final'!$A$11),"")</f>
        <v/>
      </c>
      <c r="AC14" s="299"/>
      <c r="AD14" s="299" t="str">
        <f>IF(AND('Mapa final'!$J$17="Alta",'Mapa final'!$N$17="Mayor"),CONCATENATE("R",'Mapa final'!$A$17),"")</f>
        <v/>
      </c>
      <c r="AE14" s="299"/>
      <c r="AF14" s="299" t="str">
        <f>IF(AND('Mapa final'!$J$23="Alta",'Mapa final'!$N$23="Mayor"),CONCATENATE("R",'Mapa final'!$A$23),"")</f>
        <v/>
      </c>
      <c r="AG14" s="300"/>
      <c r="AH14" s="288" t="str">
        <f>IF(AND('Mapa final'!$J$11="Alta",'Mapa final'!$N$11="Catastrófico"),CONCATENATE("R",'Mapa final'!$A$11),"")</f>
        <v/>
      </c>
      <c r="AI14" s="289"/>
      <c r="AJ14" s="289" t="str">
        <f>IF(AND('Mapa final'!$J$17="Alta",'Mapa final'!$N$17="Catastrófico"),CONCATENATE("R",'Mapa final'!$A$17),"")</f>
        <v/>
      </c>
      <c r="AK14" s="289"/>
      <c r="AL14" s="289" t="str">
        <f>IF(AND('Mapa final'!$J$23="Alta",'Mapa final'!$N$23="Catastrófico"),CONCATENATE("R",'Mapa final'!$A$23),"")</f>
        <v/>
      </c>
      <c r="AM14" s="290"/>
      <c r="AN14" s="84"/>
      <c r="AO14" s="324" t="s">
        <v>77</v>
      </c>
      <c r="AP14" s="325"/>
      <c r="AQ14" s="325"/>
      <c r="AR14" s="325"/>
      <c r="AS14" s="325"/>
      <c r="AT14" s="326"/>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c r="BY14" s="84"/>
      <c r="BZ14" s="84"/>
      <c r="CA14" s="84"/>
      <c r="CB14" s="84"/>
    </row>
    <row r="15" spans="1:99" ht="15" customHeight="1" x14ac:dyDescent="0.3">
      <c r="A15" s="84"/>
      <c r="B15" s="313"/>
      <c r="C15" s="313"/>
      <c r="D15" s="314"/>
      <c r="E15" s="305"/>
      <c r="F15" s="306"/>
      <c r="G15" s="306"/>
      <c r="H15" s="306"/>
      <c r="I15" s="311"/>
      <c r="J15" s="273"/>
      <c r="K15" s="274"/>
      <c r="L15" s="274"/>
      <c r="M15" s="274"/>
      <c r="N15" s="274"/>
      <c r="O15" s="275"/>
      <c r="P15" s="273"/>
      <c r="Q15" s="274"/>
      <c r="R15" s="274"/>
      <c r="S15" s="274"/>
      <c r="T15" s="274"/>
      <c r="U15" s="275"/>
      <c r="V15" s="291"/>
      <c r="W15" s="292"/>
      <c r="X15" s="292"/>
      <c r="Y15" s="292"/>
      <c r="Z15" s="292"/>
      <c r="AA15" s="294"/>
      <c r="AB15" s="291"/>
      <c r="AC15" s="292"/>
      <c r="AD15" s="292"/>
      <c r="AE15" s="292"/>
      <c r="AF15" s="292"/>
      <c r="AG15" s="294"/>
      <c r="AH15" s="282"/>
      <c r="AI15" s="283"/>
      <c r="AJ15" s="283"/>
      <c r="AK15" s="283"/>
      <c r="AL15" s="283"/>
      <c r="AM15" s="284"/>
      <c r="AN15" s="84"/>
      <c r="AO15" s="327"/>
      <c r="AP15" s="328"/>
      <c r="AQ15" s="328"/>
      <c r="AR15" s="328"/>
      <c r="AS15" s="328"/>
      <c r="AT15" s="329"/>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c r="BZ15" s="84"/>
      <c r="CA15" s="84"/>
      <c r="CB15" s="84"/>
    </row>
    <row r="16" spans="1:99" ht="15" customHeight="1" x14ac:dyDescent="0.3">
      <c r="A16" s="84"/>
      <c r="B16" s="313"/>
      <c r="C16" s="313"/>
      <c r="D16" s="314"/>
      <c r="E16" s="305"/>
      <c r="F16" s="306"/>
      <c r="G16" s="306"/>
      <c r="H16" s="306"/>
      <c r="I16" s="311"/>
      <c r="J16" s="273" t="str">
        <f>IF(AND('Mapa final'!$J$29="Alta",'Mapa final'!$N$29="Leve"),CONCATENATE("R",'Mapa final'!$A$29),"")</f>
        <v/>
      </c>
      <c r="K16" s="274"/>
      <c r="L16" s="274" t="str">
        <f>IF(AND('Mapa final'!$J$35="Alta",'Mapa final'!$N$35="Leve"),CONCATENATE("R",'Mapa final'!$A$35),"")</f>
        <v/>
      </c>
      <c r="M16" s="274"/>
      <c r="N16" s="274" t="str">
        <f>IF(AND('Mapa final'!$J$41="Alta",'Mapa final'!$N$41="Leve"),CONCATENATE("R",'Mapa final'!$A$41),"")</f>
        <v/>
      </c>
      <c r="O16" s="275"/>
      <c r="P16" s="273" t="str">
        <f>IF(AND('Mapa final'!$J$29="Alta",'Mapa final'!$N$29="Menor"),CONCATENATE("R",'Mapa final'!$A$29),"")</f>
        <v/>
      </c>
      <c r="Q16" s="274"/>
      <c r="R16" s="274" t="str">
        <f>IF(AND('Mapa final'!$J$35="Alta",'Mapa final'!$N$35="Menor"),CONCATENATE("R",'Mapa final'!$A$35),"")</f>
        <v/>
      </c>
      <c r="S16" s="274"/>
      <c r="T16" s="274" t="str">
        <f>IF(AND('Mapa final'!$J$41="Alta",'Mapa final'!$N$41="Menor"),CONCATENATE("R",'Mapa final'!$A$41),"")</f>
        <v/>
      </c>
      <c r="U16" s="275"/>
      <c r="V16" s="291" t="str">
        <f>IF(AND('Mapa final'!$J$29="Alta",'Mapa final'!$N$29="Moderado"),CONCATENATE("R",'Mapa final'!$A$29),"")</f>
        <v/>
      </c>
      <c r="W16" s="292"/>
      <c r="X16" s="293" t="str">
        <f>IF(AND('Mapa final'!$J$35="Alta",'Mapa final'!$N$35="Moderado"),CONCATENATE("R",'Mapa final'!$A$35),"")</f>
        <v/>
      </c>
      <c r="Y16" s="293"/>
      <c r="Z16" s="293" t="str">
        <f>IF(AND('Mapa final'!$J$41="Alta",'Mapa final'!$N$41="Moderado"),CONCATENATE("R",'Mapa final'!$A$41),"")</f>
        <v/>
      </c>
      <c r="AA16" s="294"/>
      <c r="AB16" s="291" t="str">
        <f>IF(AND('Mapa final'!$J$29="Alta",'Mapa final'!$N$29="Mayor"),CONCATENATE("R",'Mapa final'!$A$29),"")</f>
        <v/>
      </c>
      <c r="AC16" s="292"/>
      <c r="AD16" s="293" t="str">
        <f>IF(AND('Mapa final'!$J$35="Alta",'Mapa final'!$N$35="Mayor"),CONCATENATE("R",'Mapa final'!$A$35),"")</f>
        <v/>
      </c>
      <c r="AE16" s="293"/>
      <c r="AF16" s="293" t="str">
        <f>IF(AND('Mapa final'!$J$41="Alta",'Mapa final'!$N$41="Mayor"),CONCATENATE("R",'Mapa final'!$A$41),"")</f>
        <v/>
      </c>
      <c r="AG16" s="294"/>
      <c r="AH16" s="282" t="str">
        <f>IF(AND('Mapa final'!$J$29="Alta",'Mapa final'!$N$29="Catastrófico"),CONCATENATE("R",'Mapa final'!$A$29),"")</f>
        <v/>
      </c>
      <c r="AI16" s="283"/>
      <c r="AJ16" s="283" t="str">
        <f>IF(AND('Mapa final'!$J$35="Alta",'Mapa final'!$N$35="Catastrófico"),CONCATENATE("R",'Mapa final'!$A$35),"")</f>
        <v/>
      </c>
      <c r="AK16" s="283"/>
      <c r="AL16" s="283" t="str">
        <f>IF(AND('Mapa final'!$J$41="Alta",'Mapa final'!$N$41="Catastrófico"),CONCATENATE("R",'Mapa final'!$A$41),"")</f>
        <v/>
      </c>
      <c r="AM16" s="284"/>
      <c r="AN16" s="84"/>
      <c r="AO16" s="327"/>
      <c r="AP16" s="328"/>
      <c r="AQ16" s="328"/>
      <c r="AR16" s="328"/>
      <c r="AS16" s="328"/>
      <c r="AT16" s="329"/>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row>
    <row r="17" spans="1:80" ht="15" customHeight="1" x14ac:dyDescent="0.3">
      <c r="A17" s="84"/>
      <c r="B17" s="313"/>
      <c r="C17" s="313"/>
      <c r="D17" s="314"/>
      <c r="E17" s="305"/>
      <c r="F17" s="306"/>
      <c r="G17" s="306"/>
      <c r="H17" s="306"/>
      <c r="I17" s="311"/>
      <c r="J17" s="273"/>
      <c r="K17" s="274"/>
      <c r="L17" s="274"/>
      <c r="M17" s="274"/>
      <c r="N17" s="274"/>
      <c r="O17" s="275"/>
      <c r="P17" s="273"/>
      <c r="Q17" s="274"/>
      <c r="R17" s="274"/>
      <c r="S17" s="274"/>
      <c r="T17" s="274"/>
      <c r="U17" s="275"/>
      <c r="V17" s="291"/>
      <c r="W17" s="292"/>
      <c r="X17" s="293"/>
      <c r="Y17" s="293"/>
      <c r="Z17" s="293"/>
      <c r="AA17" s="294"/>
      <c r="AB17" s="291"/>
      <c r="AC17" s="292"/>
      <c r="AD17" s="293"/>
      <c r="AE17" s="293"/>
      <c r="AF17" s="293"/>
      <c r="AG17" s="294"/>
      <c r="AH17" s="282"/>
      <c r="AI17" s="283"/>
      <c r="AJ17" s="283"/>
      <c r="AK17" s="283"/>
      <c r="AL17" s="283"/>
      <c r="AM17" s="284"/>
      <c r="AN17" s="84"/>
      <c r="AO17" s="327"/>
      <c r="AP17" s="328"/>
      <c r="AQ17" s="328"/>
      <c r="AR17" s="328"/>
      <c r="AS17" s="328"/>
      <c r="AT17" s="329"/>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c r="BY17" s="84"/>
      <c r="BZ17" s="84"/>
      <c r="CA17" s="84"/>
      <c r="CB17" s="84"/>
    </row>
    <row r="18" spans="1:80" ht="15" customHeight="1" x14ac:dyDescent="0.3">
      <c r="A18" s="84"/>
      <c r="B18" s="313"/>
      <c r="C18" s="313"/>
      <c r="D18" s="314"/>
      <c r="E18" s="305"/>
      <c r="F18" s="306"/>
      <c r="G18" s="306"/>
      <c r="H18" s="306"/>
      <c r="I18" s="311"/>
      <c r="J18" s="273" t="str">
        <f>IF(AND('Mapa final'!$J$47="Alta",'Mapa final'!$N$47="Leve"),CONCATENATE("R",'Mapa final'!$A$47),"")</f>
        <v/>
      </c>
      <c r="K18" s="274"/>
      <c r="L18" s="274" t="str">
        <f>IF(AND('Mapa final'!$J$53="Alta",'Mapa final'!$N$53="Leve"),CONCATENATE("R",'Mapa final'!$A$53),"")</f>
        <v/>
      </c>
      <c r="M18" s="274"/>
      <c r="N18" s="274" t="str">
        <f>IF(AND('Mapa final'!$J$59="Alta",'Mapa final'!$N$59="Leve"),CONCATENATE("R",'Mapa final'!$A$59),"")</f>
        <v/>
      </c>
      <c r="O18" s="275"/>
      <c r="P18" s="273" t="str">
        <f>IF(AND('Mapa final'!$J$47="Alta",'Mapa final'!$N$47="Menor"),CONCATENATE("R",'Mapa final'!$A$47),"")</f>
        <v/>
      </c>
      <c r="Q18" s="274"/>
      <c r="R18" s="274" t="str">
        <f>IF(AND('Mapa final'!$J$53="Alta",'Mapa final'!$N$53="Menor"),CONCATENATE("R",'Mapa final'!$A$53),"")</f>
        <v/>
      </c>
      <c r="S18" s="274"/>
      <c r="T18" s="274" t="str">
        <f>IF(AND('Mapa final'!$J$59="Alta",'Mapa final'!$N$59="Menor"),CONCATENATE("R",'Mapa final'!$A$59),"")</f>
        <v/>
      </c>
      <c r="U18" s="275"/>
      <c r="V18" s="291" t="str">
        <f>IF(AND('Mapa final'!$J$47="Alta",'Mapa final'!$N$47="Moderado"),CONCATENATE("R",'Mapa final'!$A$47),"")</f>
        <v/>
      </c>
      <c r="W18" s="292"/>
      <c r="X18" s="293" t="str">
        <f>IF(AND('Mapa final'!$J$53="Alta",'Mapa final'!$N$53="Moderado"),CONCATENATE("R",'Mapa final'!$A$53),"")</f>
        <v/>
      </c>
      <c r="Y18" s="293"/>
      <c r="Z18" s="293" t="str">
        <f>IF(AND('Mapa final'!$J$59="Alta",'Mapa final'!$N$59="Moderado"),CONCATENATE("R",'Mapa final'!$A$59),"")</f>
        <v/>
      </c>
      <c r="AA18" s="294"/>
      <c r="AB18" s="291" t="str">
        <f>IF(AND('Mapa final'!$J$47="Alta",'Mapa final'!$N$47="Mayor"),CONCATENATE("R",'Mapa final'!$A$47),"")</f>
        <v/>
      </c>
      <c r="AC18" s="292"/>
      <c r="AD18" s="293" t="str">
        <f>IF(AND('Mapa final'!$J$53="Alta",'Mapa final'!$N$53="Mayor"),CONCATENATE("R",'Mapa final'!$A$53),"")</f>
        <v/>
      </c>
      <c r="AE18" s="293"/>
      <c r="AF18" s="293" t="str">
        <f>IF(AND('Mapa final'!$J$59="Alta",'Mapa final'!$N$59="Mayor"),CONCATENATE("R",'Mapa final'!$A$59),"")</f>
        <v/>
      </c>
      <c r="AG18" s="294"/>
      <c r="AH18" s="282" t="str">
        <f>IF(AND('Mapa final'!$J$47="Alta",'Mapa final'!$N$47="Catastrófico"),CONCATENATE("R",'Mapa final'!$A$47),"")</f>
        <v/>
      </c>
      <c r="AI18" s="283"/>
      <c r="AJ18" s="283" t="str">
        <f>IF(AND('Mapa final'!$J$53="Alta",'Mapa final'!$N$53="Catastrófico"),CONCATENATE("R",'Mapa final'!$A$53),"")</f>
        <v/>
      </c>
      <c r="AK18" s="283"/>
      <c r="AL18" s="283" t="str">
        <f>IF(AND('Mapa final'!$J$59="Alta",'Mapa final'!$N$59="Catastrófico"),CONCATENATE("R",'Mapa final'!$A$59),"")</f>
        <v/>
      </c>
      <c r="AM18" s="284"/>
      <c r="AN18" s="84"/>
      <c r="AO18" s="327"/>
      <c r="AP18" s="328"/>
      <c r="AQ18" s="328"/>
      <c r="AR18" s="328"/>
      <c r="AS18" s="328"/>
      <c r="AT18" s="329"/>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c r="BY18" s="84"/>
      <c r="BZ18" s="84"/>
      <c r="CA18" s="84"/>
      <c r="CB18" s="84"/>
    </row>
    <row r="19" spans="1:80" ht="15" customHeight="1" x14ac:dyDescent="0.3">
      <c r="A19" s="84"/>
      <c r="B19" s="313"/>
      <c r="C19" s="313"/>
      <c r="D19" s="314"/>
      <c r="E19" s="305"/>
      <c r="F19" s="306"/>
      <c r="G19" s="306"/>
      <c r="H19" s="306"/>
      <c r="I19" s="311"/>
      <c r="J19" s="273"/>
      <c r="K19" s="274"/>
      <c r="L19" s="274"/>
      <c r="M19" s="274"/>
      <c r="N19" s="274"/>
      <c r="O19" s="275"/>
      <c r="P19" s="273"/>
      <c r="Q19" s="274"/>
      <c r="R19" s="274"/>
      <c r="S19" s="274"/>
      <c r="T19" s="274"/>
      <c r="U19" s="275"/>
      <c r="V19" s="291"/>
      <c r="W19" s="292"/>
      <c r="X19" s="293"/>
      <c r="Y19" s="293"/>
      <c r="Z19" s="293"/>
      <c r="AA19" s="294"/>
      <c r="AB19" s="291"/>
      <c r="AC19" s="292"/>
      <c r="AD19" s="293"/>
      <c r="AE19" s="293"/>
      <c r="AF19" s="293"/>
      <c r="AG19" s="294"/>
      <c r="AH19" s="282"/>
      <c r="AI19" s="283"/>
      <c r="AJ19" s="283"/>
      <c r="AK19" s="283"/>
      <c r="AL19" s="283"/>
      <c r="AM19" s="284"/>
      <c r="AN19" s="84"/>
      <c r="AO19" s="327"/>
      <c r="AP19" s="328"/>
      <c r="AQ19" s="328"/>
      <c r="AR19" s="328"/>
      <c r="AS19" s="328"/>
      <c r="AT19" s="329"/>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c r="BY19" s="84"/>
      <c r="BZ19" s="84"/>
      <c r="CA19" s="84"/>
      <c r="CB19" s="84"/>
    </row>
    <row r="20" spans="1:80" ht="15" customHeight="1" x14ac:dyDescent="0.3">
      <c r="A20" s="84"/>
      <c r="B20" s="313"/>
      <c r="C20" s="313"/>
      <c r="D20" s="314"/>
      <c r="E20" s="305"/>
      <c r="F20" s="306"/>
      <c r="G20" s="306"/>
      <c r="H20" s="306"/>
      <c r="I20" s="311"/>
      <c r="J20" s="273" t="str">
        <f>IF(AND('Mapa final'!$J$65="Alta",'Mapa final'!$N$65="Leve"),CONCATENATE("R",'Mapa final'!$A$65),"")</f>
        <v/>
      </c>
      <c r="K20" s="274"/>
      <c r="L20" s="274" t="str">
        <f>IF(AND('Mapa final'!$J$71="Alta",'Mapa final'!$N$71="Leve"),CONCATENATE("R",'Mapa final'!$A$71),"")</f>
        <v/>
      </c>
      <c r="M20" s="274"/>
      <c r="N20" s="274" t="str">
        <f>IF(AND('Mapa final'!$J$77="Alta",'Mapa final'!$N$77="Leve"),CONCATENATE("R",'Mapa final'!$A$77),"")</f>
        <v/>
      </c>
      <c r="O20" s="275"/>
      <c r="P20" s="273" t="str">
        <f>IF(AND('Mapa final'!$J$65="Alta",'Mapa final'!$N$65="Menor"),CONCATENATE("R",'Mapa final'!$A$65),"")</f>
        <v/>
      </c>
      <c r="Q20" s="274"/>
      <c r="R20" s="274" t="str">
        <f>IF(AND('Mapa final'!$J$71="Alta",'Mapa final'!$N$71="Menor"),CONCATENATE("R",'Mapa final'!$A$71),"")</f>
        <v/>
      </c>
      <c r="S20" s="274"/>
      <c r="T20" s="274" t="str">
        <f>IF(AND('Mapa final'!$J$77="Alta",'Mapa final'!$N$77="Menor"),CONCATENATE("R",'Mapa final'!$A$77),"")</f>
        <v/>
      </c>
      <c r="U20" s="275"/>
      <c r="V20" s="291" t="str">
        <f>IF(AND('Mapa final'!$J$65="Alta",'Mapa final'!$N$65="Moderado"),CONCATENATE("R",'Mapa final'!$A$65),"")</f>
        <v/>
      </c>
      <c r="W20" s="292"/>
      <c r="X20" s="293" t="str">
        <f>IF(AND('Mapa final'!$J$71="Alta",'Mapa final'!$N$71="Moderado"),CONCATENATE("R",'Mapa final'!$A$71),"")</f>
        <v/>
      </c>
      <c r="Y20" s="293"/>
      <c r="Z20" s="293" t="str">
        <f>IF(AND('Mapa final'!$J$77="Alta",'Mapa final'!$N$77="Moderado"),CONCATENATE("R",'Mapa final'!$A$77),"")</f>
        <v/>
      </c>
      <c r="AA20" s="294"/>
      <c r="AB20" s="291" t="str">
        <f>IF(AND('Mapa final'!$J$65="Alta",'Mapa final'!$N$65="Mayor"),CONCATENATE("R",'Mapa final'!$A$65),"")</f>
        <v/>
      </c>
      <c r="AC20" s="292"/>
      <c r="AD20" s="293" t="str">
        <f>IF(AND('Mapa final'!$J$71="Alta",'Mapa final'!$N$71="Mayor"),CONCATENATE("R",'Mapa final'!$A$71),"")</f>
        <v/>
      </c>
      <c r="AE20" s="293"/>
      <c r="AF20" s="293" t="str">
        <f>IF(AND('Mapa final'!$J$77="Alta",'Mapa final'!$N$77="Mayor"),CONCATENATE("R",'Mapa final'!$A$77),"")</f>
        <v/>
      </c>
      <c r="AG20" s="294"/>
      <c r="AH20" s="282" t="str">
        <f>IF(AND('Mapa final'!$J$65="Alta",'Mapa final'!$N$65="Catastrófico"),CONCATENATE("R",'Mapa final'!$A$65),"")</f>
        <v/>
      </c>
      <c r="AI20" s="283"/>
      <c r="AJ20" s="283" t="str">
        <f>IF(AND('Mapa final'!$J$71="Alta",'Mapa final'!$N$71="Catastrófico"),CONCATENATE("R",'Mapa final'!$A$71),"")</f>
        <v/>
      </c>
      <c r="AK20" s="283"/>
      <c r="AL20" s="283" t="str">
        <f>IF(AND('Mapa final'!$J$77="Alta",'Mapa final'!$N$77="Catastrófico"),CONCATENATE("R",'Mapa final'!$A$77),"")</f>
        <v/>
      </c>
      <c r="AM20" s="284"/>
      <c r="AN20" s="84"/>
      <c r="AO20" s="327"/>
      <c r="AP20" s="328"/>
      <c r="AQ20" s="328"/>
      <c r="AR20" s="328"/>
      <c r="AS20" s="328"/>
      <c r="AT20" s="329"/>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c r="BY20" s="84"/>
      <c r="BZ20" s="84"/>
      <c r="CA20" s="84"/>
      <c r="CB20" s="84"/>
    </row>
    <row r="21" spans="1:80" ht="15.75" customHeight="1" thickBot="1" x14ac:dyDescent="0.35">
      <c r="A21" s="84"/>
      <c r="B21" s="313"/>
      <c r="C21" s="313"/>
      <c r="D21" s="314"/>
      <c r="E21" s="308"/>
      <c r="F21" s="309"/>
      <c r="G21" s="309"/>
      <c r="H21" s="309"/>
      <c r="I21" s="309"/>
      <c r="J21" s="276"/>
      <c r="K21" s="277"/>
      <c r="L21" s="277"/>
      <c r="M21" s="277"/>
      <c r="N21" s="277"/>
      <c r="O21" s="278"/>
      <c r="P21" s="276"/>
      <c r="Q21" s="277"/>
      <c r="R21" s="277"/>
      <c r="S21" s="277"/>
      <c r="T21" s="277"/>
      <c r="U21" s="278"/>
      <c r="V21" s="295"/>
      <c r="W21" s="296"/>
      <c r="X21" s="296"/>
      <c r="Y21" s="296"/>
      <c r="Z21" s="296"/>
      <c r="AA21" s="297"/>
      <c r="AB21" s="295"/>
      <c r="AC21" s="296"/>
      <c r="AD21" s="296"/>
      <c r="AE21" s="296"/>
      <c r="AF21" s="296"/>
      <c r="AG21" s="297"/>
      <c r="AH21" s="285"/>
      <c r="AI21" s="286"/>
      <c r="AJ21" s="286"/>
      <c r="AK21" s="286"/>
      <c r="AL21" s="286"/>
      <c r="AM21" s="287"/>
      <c r="AN21" s="84"/>
      <c r="AO21" s="330"/>
      <c r="AP21" s="331"/>
      <c r="AQ21" s="331"/>
      <c r="AR21" s="331"/>
      <c r="AS21" s="331"/>
      <c r="AT21" s="332"/>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c r="BY21" s="84"/>
      <c r="BZ21" s="84"/>
      <c r="CA21" s="84"/>
      <c r="CB21" s="84"/>
    </row>
    <row r="22" spans="1:80" x14ac:dyDescent="0.3">
      <c r="A22" s="84"/>
      <c r="B22" s="313"/>
      <c r="C22" s="313"/>
      <c r="D22" s="314"/>
      <c r="E22" s="302" t="s">
        <v>109</v>
      </c>
      <c r="F22" s="303"/>
      <c r="G22" s="303"/>
      <c r="H22" s="303"/>
      <c r="I22" s="304"/>
      <c r="J22" s="279" t="str">
        <f>IF(AND('Mapa final'!$J$11="Media",'Mapa final'!$N$11="Leve"),CONCATENATE("R",'Mapa final'!$A$11),"")</f>
        <v/>
      </c>
      <c r="K22" s="280"/>
      <c r="L22" s="280" t="str">
        <f>IF(AND('Mapa final'!$J$17="Media",'Mapa final'!$N$17="Leve"),CONCATENATE("R",'Mapa final'!$A$17),"")</f>
        <v/>
      </c>
      <c r="M22" s="280"/>
      <c r="N22" s="280" t="str">
        <f>IF(AND('Mapa final'!$J$23="Media",'Mapa final'!$N$23="Leve"),CONCATENATE("R",'Mapa final'!$A$23),"")</f>
        <v/>
      </c>
      <c r="O22" s="281"/>
      <c r="P22" s="279" t="str">
        <f>IF(AND('Mapa final'!$J$11="Media",'Mapa final'!$N$11="Menor"),CONCATENATE("R",'Mapa final'!$A$11),"")</f>
        <v/>
      </c>
      <c r="Q22" s="280"/>
      <c r="R22" s="280" t="str">
        <f>IF(AND('Mapa final'!$J$17="Media",'Mapa final'!$N$17="Menor"),CONCATENATE("R",'Mapa final'!$A$17),"")</f>
        <v/>
      </c>
      <c r="S22" s="280"/>
      <c r="T22" s="280" t="str">
        <f>IF(AND('Mapa final'!$J$23="Media",'Mapa final'!$N$23="Menor"),CONCATENATE("R",'Mapa final'!$A$23),"")</f>
        <v/>
      </c>
      <c r="U22" s="281"/>
      <c r="V22" s="279" t="str">
        <f>IF(AND('Mapa final'!$J$11="Media",'Mapa final'!$N$11="Moderado"),CONCATENATE("R",'Mapa final'!$A$11),"")</f>
        <v/>
      </c>
      <c r="W22" s="280"/>
      <c r="X22" s="280" t="str">
        <f>IF(AND('Mapa final'!$J$17="Media",'Mapa final'!$N$17="Moderado"),CONCATENATE("R",'Mapa final'!$A$17),"")</f>
        <v/>
      </c>
      <c r="Y22" s="280"/>
      <c r="Z22" s="280" t="str">
        <f>IF(AND('Mapa final'!$J$23="Media",'Mapa final'!$N$23="Moderado"),CONCATENATE("R",'Mapa final'!$A$23),"")</f>
        <v/>
      </c>
      <c r="AA22" s="281"/>
      <c r="AB22" s="298" t="str">
        <f>IF(AND('Mapa final'!$J$11="Media",'Mapa final'!$N$11="Mayor"),CONCATENATE("R",'Mapa final'!$A$11),"")</f>
        <v/>
      </c>
      <c r="AC22" s="299"/>
      <c r="AD22" s="299" t="str">
        <f>IF(AND('Mapa final'!$J$17="Media",'Mapa final'!$N$17="Mayor"),CONCATENATE("R",'Mapa final'!$A$17),"")</f>
        <v/>
      </c>
      <c r="AE22" s="299"/>
      <c r="AF22" s="299" t="str">
        <f>IF(AND('Mapa final'!$J$23="Media",'Mapa final'!$N$23="Mayor"),CONCATENATE("R",'Mapa final'!$A$23),"")</f>
        <v/>
      </c>
      <c r="AG22" s="300"/>
      <c r="AH22" s="288" t="str">
        <f>IF(AND('Mapa final'!$J$11="Media",'Mapa final'!$N$11="Catastrófico"),CONCATENATE("R",'Mapa final'!$A$11),"")</f>
        <v/>
      </c>
      <c r="AI22" s="289"/>
      <c r="AJ22" s="289" t="str">
        <f>IF(AND('Mapa final'!$J$17="Media",'Mapa final'!$N$17="Catastrófico"),CONCATENATE("R",'Mapa final'!$A$17),"")</f>
        <v/>
      </c>
      <c r="AK22" s="289"/>
      <c r="AL22" s="289" t="str">
        <f>IF(AND('Mapa final'!$J$23="Media",'Mapa final'!$N$23="Catastrófico"),CONCATENATE("R",'Mapa final'!$A$23),"")</f>
        <v/>
      </c>
      <c r="AM22" s="290"/>
      <c r="AN22" s="84"/>
      <c r="AO22" s="333" t="s">
        <v>78</v>
      </c>
      <c r="AP22" s="334"/>
      <c r="AQ22" s="334"/>
      <c r="AR22" s="334"/>
      <c r="AS22" s="334"/>
      <c r="AT22" s="335"/>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c r="BV22" s="84"/>
      <c r="BW22" s="84"/>
      <c r="BX22" s="84"/>
      <c r="BY22" s="84"/>
      <c r="BZ22" s="84"/>
      <c r="CA22" s="84"/>
      <c r="CB22" s="84"/>
    </row>
    <row r="23" spans="1:80" x14ac:dyDescent="0.3">
      <c r="A23" s="84"/>
      <c r="B23" s="313"/>
      <c r="C23" s="313"/>
      <c r="D23" s="314"/>
      <c r="E23" s="305"/>
      <c r="F23" s="306"/>
      <c r="G23" s="306"/>
      <c r="H23" s="306"/>
      <c r="I23" s="307"/>
      <c r="J23" s="273"/>
      <c r="K23" s="274"/>
      <c r="L23" s="274"/>
      <c r="M23" s="274"/>
      <c r="N23" s="274"/>
      <c r="O23" s="275"/>
      <c r="P23" s="273"/>
      <c r="Q23" s="274"/>
      <c r="R23" s="274"/>
      <c r="S23" s="274"/>
      <c r="T23" s="274"/>
      <c r="U23" s="275"/>
      <c r="V23" s="273"/>
      <c r="W23" s="274"/>
      <c r="X23" s="274"/>
      <c r="Y23" s="274"/>
      <c r="Z23" s="274"/>
      <c r="AA23" s="275"/>
      <c r="AB23" s="291"/>
      <c r="AC23" s="292"/>
      <c r="AD23" s="292"/>
      <c r="AE23" s="292"/>
      <c r="AF23" s="292"/>
      <c r="AG23" s="294"/>
      <c r="AH23" s="282"/>
      <c r="AI23" s="283"/>
      <c r="AJ23" s="283"/>
      <c r="AK23" s="283"/>
      <c r="AL23" s="283"/>
      <c r="AM23" s="284"/>
      <c r="AN23" s="84"/>
      <c r="AO23" s="336"/>
      <c r="AP23" s="337"/>
      <c r="AQ23" s="337"/>
      <c r="AR23" s="337"/>
      <c r="AS23" s="337"/>
      <c r="AT23" s="338"/>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4"/>
      <c r="BY23" s="84"/>
      <c r="BZ23" s="84"/>
      <c r="CA23" s="84"/>
      <c r="CB23" s="84"/>
    </row>
    <row r="24" spans="1:80" x14ac:dyDescent="0.3">
      <c r="A24" s="84"/>
      <c r="B24" s="313"/>
      <c r="C24" s="313"/>
      <c r="D24" s="314"/>
      <c r="E24" s="305"/>
      <c r="F24" s="306"/>
      <c r="G24" s="306"/>
      <c r="H24" s="306"/>
      <c r="I24" s="307"/>
      <c r="J24" s="273" t="str">
        <f>IF(AND('Mapa final'!$J$29="Media",'Mapa final'!$N$29="Leve"),CONCATENATE("R",'Mapa final'!$A$29),"")</f>
        <v/>
      </c>
      <c r="K24" s="274"/>
      <c r="L24" s="274" t="str">
        <f>IF(AND('Mapa final'!$J$35="Media",'Mapa final'!$N$35="Leve"),CONCATENATE("R",'Mapa final'!$A$35),"")</f>
        <v/>
      </c>
      <c r="M24" s="274"/>
      <c r="N24" s="274" t="str">
        <f>IF(AND('Mapa final'!$J$41="Media",'Mapa final'!$N$41="Leve"),CONCATENATE("R",'Mapa final'!$A$41),"")</f>
        <v/>
      </c>
      <c r="O24" s="275"/>
      <c r="P24" s="273" t="str">
        <f>IF(AND('Mapa final'!$J$29="Media",'Mapa final'!$N$29="Menor"),CONCATENATE("R",'Mapa final'!$A$29),"")</f>
        <v/>
      </c>
      <c r="Q24" s="274"/>
      <c r="R24" s="274" t="str">
        <f>IF(AND('Mapa final'!$J$35="Media",'Mapa final'!$N$35="Menor"),CONCATENATE("R",'Mapa final'!$A$35),"")</f>
        <v/>
      </c>
      <c r="S24" s="274"/>
      <c r="T24" s="274" t="str">
        <f>IF(AND('Mapa final'!$J$41="Media",'Mapa final'!$N$41="Menor"),CONCATENATE("R",'Mapa final'!$A$41),"")</f>
        <v/>
      </c>
      <c r="U24" s="275"/>
      <c r="V24" s="273" t="str">
        <f>IF(AND('Mapa final'!$J$29="Media",'Mapa final'!$N$29="Moderado"),CONCATENATE("R",'Mapa final'!$A$29),"")</f>
        <v/>
      </c>
      <c r="W24" s="274"/>
      <c r="X24" s="274" t="str">
        <f>IF(AND('Mapa final'!$J$35="Media",'Mapa final'!$N$35="Moderado"),CONCATENATE("R",'Mapa final'!$A$35),"")</f>
        <v/>
      </c>
      <c r="Y24" s="274"/>
      <c r="Z24" s="274" t="str">
        <f>IF(AND('Mapa final'!$J$41="Media",'Mapa final'!$N$41="Moderado"),CONCATENATE("R",'Mapa final'!$A$41),"")</f>
        <v/>
      </c>
      <c r="AA24" s="275"/>
      <c r="AB24" s="291" t="str">
        <f>IF(AND('Mapa final'!$J$29="Media",'Mapa final'!$N$29="Mayor"),CONCATENATE("R",'Mapa final'!$A$29),"")</f>
        <v/>
      </c>
      <c r="AC24" s="292"/>
      <c r="AD24" s="293" t="str">
        <f>IF(AND('Mapa final'!$J$35="Media",'Mapa final'!$N$35="Mayor"),CONCATENATE("R",'Mapa final'!$A$35),"")</f>
        <v/>
      </c>
      <c r="AE24" s="293"/>
      <c r="AF24" s="293" t="str">
        <f>IF(AND('Mapa final'!$J$41="Media",'Mapa final'!$N$41="Mayor"),CONCATENATE("R",'Mapa final'!$A$41),"")</f>
        <v/>
      </c>
      <c r="AG24" s="294"/>
      <c r="AH24" s="282" t="str">
        <f>IF(AND('Mapa final'!$J$29="Media",'Mapa final'!$N$29="Catastrófico"),CONCATENATE("R",'Mapa final'!$A$29),"")</f>
        <v/>
      </c>
      <c r="AI24" s="283"/>
      <c r="AJ24" s="283" t="str">
        <f>IF(AND('Mapa final'!$J$35="Media",'Mapa final'!$N$35="Catastrófico"),CONCATENATE("R",'Mapa final'!$A$35),"")</f>
        <v/>
      </c>
      <c r="AK24" s="283"/>
      <c r="AL24" s="283" t="str">
        <f>IF(AND('Mapa final'!$J$41="Media",'Mapa final'!$N$41="Catastrófico"),CONCATENATE("R",'Mapa final'!$A$41),"")</f>
        <v/>
      </c>
      <c r="AM24" s="284"/>
      <c r="AN24" s="84"/>
      <c r="AO24" s="336"/>
      <c r="AP24" s="337"/>
      <c r="AQ24" s="337"/>
      <c r="AR24" s="337"/>
      <c r="AS24" s="337"/>
      <c r="AT24" s="338"/>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4"/>
      <c r="BU24" s="84"/>
      <c r="BV24" s="84"/>
      <c r="BW24" s="84"/>
      <c r="BX24" s="84"/>
      <c r="BY24" s="84"/>
      <c r="BZ24" s="84"/>
      <c r="CA24" s="84"/>
      <c r="CB24" s="84"/>
    </row>
    <row r="25" spans="1:80" x14ac:dyDescent="0.3">
      <c r="A25" s="84"/>
      <c r="B25" s="313"/>
      <c r="C25" s="313"/>
      <c r="D25" s="314"/>
      <c r="E25" s="305"/>
      <c r="F25" s="306"/>
      <c r="G25" s="306"/>
      <c r="H25" s="306"/>
      <c r="I25" s="307"/>
      <c r="J25" s="273"/>
      <c r="K25" s="274"/>
      <c r="L25" s="274"/>
      <c r="M25" s="274"/>
      <c r="N25" s="274"/>
      <c r="O25" s="275"/>
      <c r="P25" s="273"/>
      <c r="Q25" s="274"/>
      <c r="R25" s="274"/>
      <c r="S25" s="274"/>
      <c r="T25" s="274"/>
      <c r="U25" s="275"/>
      <c r="V25" s="273"/>
      <c r="W25" s="274"/>
      <c r="X25" s="274"/>
      <c r="Y25" s="274"/>
      <c r="Z25" s="274"/>
      <c r="AA25" s="275"/>
      <c r="AB25" s="291"/>
      <c r="AC25" s="292"/>
      <c r="AD25" s="293"/>
      <c r="AE25" s="293"/>
      <c r="AF25" s="293"/>
      <c r="AG25" s="294"/>
      <c r="AH25" s="282"/>
      <c r="AI25" s="283"/>
      <c r="AJ25" s="283"/>
      <c r="AK25" s="283"/>
      <c r="AL25" s="283"/>
      <c r="AM25" s="284"/>
      <c r="AN25" s="84"/>
      <c r="AO25" s="336"/>
      <c r="AP25" s="337"/>
      <c r="AQ25" s="337"/>
      <c r="AR25" s="337"/>
      <c r="AS25" s="337"/>
      <c r="AT25" s="338"/>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c r="BZ25" s="84"/>
      <c r="CA25" s="84"/>
      <c r="CB25" s="84"/>
    </row>
    <row r="26" spans="1:80" x14ac:dyDescent="0.3">
      <c r="A26" s="84"/>
      <c r="B26" s="313"/>
      <c r="C26" s="313"/>
      <c r="D26" s="314"/>
      <c r="E26" s="305"/>
      <c r="F26" s="306"/>
      <c r="G26" s="306"/>
      <c r="H26" s="306"/>
      <c r="I26" s="307"/>
      <c r="J26" s="273" t="str">
        <f>IF(AND('Mapa final'!$J$47="Media",'Mapa final'!$N$47="Leve"),CONCATENATE("R",'Mapa final'!$A$47),"")</f>
        <v/>
      </c>
      <c r="K26" s="274"/>
      <c r="L26" s="274" t="str">
        <f>IF(AND('Mapa final'!$J$53="Media",'Mapa final'!$N$53="Leve"),CONCATENATE("R",'Mapa final'!$A$53),"")</f>
        <v/>
      </c>
      <c r="M26" s="274"/>
      <c r="N26" s="274" t="str">
        <f>IF(AND('Mapa final'!$J$59="Media",'Mapa final'!$N$59="Leve"),CONCATENATE("R",'Mapa final'!$A$59),"")</f>
        <v/>
      </c>
      <c r="O26" s="275"/>
      <c r="P26" s="273" t="str">
        <f>IF(AND('Mapa final'!$J$47="Media",'Mapa final'!$N$47="Menor"),CONCATENATE("R",'Mapa final'!$A$47),"")</f>
        <v/>
      </c>
      <c r="Q26" s="274"/>
      <c r="R26" s="274" t="str">
        <f>IF(AND('Mapa final'!$J$53="Media",'Mapa final'!$N$53="Menor"),CONCATENATE("R",'Mapa final'!$A$53),"")</f>
        <v/>
      </c>
      <c r="S26" s="274"/>
      <c r="T26" s="274" t="str">
        <f>IF(AND('Mapa final'!$J$59="Media",'Mapa final'!$N$59="Menor"),CONCATENATE("R",'Mapa final'!$A$59),"")</f>
        <v/>
      </c>
      <c r="U26" s="275"/>
      <c r="V26" s="273" t="str">
        <f>IF(AND('Mapa final'!$J$47="Media",'Mapa final'!$N$47="Moderado"),CONCATENATE("R",'Mapa final'!$A$47),"")</f>
        <v/>
      </c>
      <c r="W26" s="274"/>
      <c r="X26" s="274" t="str">
        <f>IF(AND('Mapa final'!$J$53="Media",'Mapa final'!$N$53="Moderado"),CONCATENATE("R",'Mapa final'!$A$53),"")</f>
        <v/>
      </c>
      <c r="Y26" s="274"/>
      <c r="Z26" s="274" t="str">
        <f>IF(AND('Mapa final'!$J$59="Media",'Mapa final'!$N$59="Moderado"),CONCATENATE("R",'Mapa final'!$A$59),"")</f>
        <v/>
      </c>
      <c r="AA26" s="275"/>
      <c r="AB26" s="291" t="str">
        <f>IF(AND('Mapa final'!$J$47="Media",'Mapa final'!$N$47="Mayor"),CONCATENATE("R",'Mapa final'!$A$47),"")</f>
        <v/>
      </c>
      <c r="AC26" s="292"/>
      <c r="AD26" s="293" t="str">
        <f>IF(AND('Mapa final'!$J$53="Media",'Mapa final'!$N$53="Mayor"),CONCATENATE("R",'Mapa final'!$A$53),"")</f>
        <v/>
      </c>
      <c r="AE26" s="293"/>
      <c r="AF26" s="293" t="str">
        <f>IF(AND('Mapa final'!$J$59="Media",'Mapa final'!$N$59="Mayor"),CONCATENATE("R",'Mapa final'!$A$59),"")</f>
        <v/>
      </c>
      <c r="AG26" s="294"/>
      <c r="AH26" s="282" t="str">
        <f>IF(AND('Mapa final'!$J$47="Media",'Mapa final'!$N$47="Catastrófico"),CONCATENATE("R",'Mapa final'!$A$47),"")</f>
        <v/>
      </c>
      <c r="AI26" s="283"/>
      <c r="AJ26" s="283" t="str">
        <f>IF(AND('Mapa final'!$J$53="Media",'Mapa final'!$N$53="Catastrófico"),CONCATENATE("R",'Mapa final'!$A$53),"")</f>
        <v/>
      </c>
      <c r="AK26" s="283"/>
      <c r="AL26" s="283" t="str">
        <f>IF(AND('Mapa final'!$J$59="Media",'Mapa final'!$N$59="Catastrófico"),CONCATENATE("R",'Mapa final'!$A$59),"")</f>
        <v/>
      </c>
      <c r="AM26" s="284"/>
      <c r="AN26" s="84"/>
      <c r="AO26" s="336"/>
      <c r="AP26" s="337"/>
      <c r="AQ26" s="337"/>
      <c r="AR26" s="337"/>
      <c r="AS26" s="337"/>
      <c r="AT26" s="338"/>
      <c r="AU26" s="84"/>
      <c r="AV26" s="84"/>
      <c r="AW26" s="84"/>
      <c r="AX26" s="84"/>
      <c r="AY26" s="84"/>
      <c r="AZ26" s="84"/>
      <c r="BA26" s="84"/>
      <c r="BB26" s="84"/>
      <c r="BC26" s="84"/>
      <c r="BD26" s="84"/>
      <c r="BE26" s="84"/>
      <c r="BF26" s="84"/>
      <c r="BG26" s="84"/>
      <c r="BH26" s="84"/>
      <c r="BI26" s="84"/>
      <c r="BJ26" s="84"/>
      <c r="BK26" s="84"/>
      <c r="BL26" s="84"/>
      <c r="BM26" s="84"/>
      <c r="BN26" s="84"/>
      <c r="BO26" s="84"/>
      <c r="BP26" s="84"/>
      <c r="BQ26" s="84"/>
      <c r="BR26" s="84"/>
      <c r="BS26" s="84"/>
      <c r="BT26" s="84"/>
      <c r="BU26" s="84"/>
      <c r="BV26" s="84"/>
      <c r="BW26" s="84"/>
      <c r="BX26" s="84"/>
      <c r="BY26" s="84"/>
      <c r="BZ26" s="84"/>
      <c r="CA26" s="84"/>
      <c r="CB26" s="84"/>
    </row>
    <row r="27" spans="1:80" x14ac:dyDescent="0.3">
      <c r="A27" s="84"/>
      <c r="B27" s="313"/>
      <c r="C27" s="313"/>
      <c r="D27" s="314"/>
      <c r="E27" s="305"/>
      <c r="F27" s="306"/>
      <c r="G27" s="306"/>
      <c r="H27" s="306"/>
      <c r="I27" s="307"/>
      <c r="J27" s="273"/>
      <c r="K27" s="274"/>
      <c r="L27" s="274"/>
      <c r="M27" s="274"/>
      <c r="N27" s="274"/>
      <c r="O27" s="275"/>
      <c r="P27" s="273"/>
      <c r="Q27" s="274"/>
      <c r="R27" s="274"/>
      <c r="S27" s="274"/>
      <c r="T27" s="274"/>
      <c r="U27" s="275"/>
      <c r="V27" s="273"/>
      <c r="W27" s="274"/>
      <c r="X27" s="274"/>
      <c r="Y27" s="274"/>
      <c r="Z27" s="274"/>
      <c r="AA27" s="275"/>
      <c r="AB27" s="291"/>
      <c r="AC27" s="292"/>
      <c r="AD27" s="293"/>
      <c r="AE27" s="293"/>
      <c r="AF27" s="293"/>
      <c r="AG27" s="294"/>
      <c r="AH27" s="282"/>
      <c r="AI27" s="283"/>
      <c r="AJ27" s="283"/>
      <c r="AK27" s="283"/>
      <c r="AL27" s="283"/>
      <c r="AM27" s="284"/>
      <c r="AN27" s="84"/>
      <c r="AO27" s="336"/>
      <c r="AP27" s="337"/>
      <c r="AQ27" s="337"/>
      <c r="AR27" s="337"/>
      <c r="AS27" s="337"/>
      <c r="AT27" s="338"/>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4"/>
      <c r="BY27" s="84"/>
      <c r="BZ27" s="84"/>
      <c r="CA27" s="84"/>
      <c r="CB27" s="84"/>
    </row>
    <row r="28" spans="1:80" x14ac:dyDescent="0.3">
      <c r="A28" s="84"/>
      <c r="B28" s="313"/>
      <c r="C28" s="313"/>
      <c r="D28" s="314"/>
      <c r="E28" s="305"/>
      <c r="F28" s="306"/>
      <c r="G28" s="306"/>
      <c r="H28" s="306"/>
      <c r="I28" s="307"/>
      <c r="J28" s="273" t="str">
        <f>IF(AND('Mapa final'!$J$65="Media",'Mapa final'!$N$65="Leve"),CONCATENATE("R",'Mapa final'!$A$65),"")</f>
        <v/>
      </c>
      <c r="K28" s="274"/>
      <c r="L28" s="274" t="str">
        <f>IF(AND('Mapa final'!$J$71="Media",'Mapa final'!$N$71="Leve"),CONCATENATE("R",'Mapa final'!$A$71),"")</f>
        <v/>
      </c>
      <c r="M28" s="274"/>
      <c r="N28" s="274" t="str">
        <f>IF(AND('Mapa final'!$J$77="Media",'Mapa final'!$N$77="Leve"),CONCATENATE("R",'Mapa final'!$A$77),"")</f>
        <v/>
      </c>
      <c r="O28" s="275"/>
      <c r="P28" s="273" t="str">
        <f>IF(AND('Mapa final'!$J$65="Media",'Mapa final'!$N$65="Menor"),CONCATENATE("R",'Mapa final'!$A$65),"")</f>
        <v/>
      </c>
      <c r="Q28" s="274"/>
      <c r="R28" s="274" t="str">
        <f>IF(AND('Mapa final'!$J$71="Media",'Mapa final'!$N$71="Menor"),CONCATENATE("R",'Mapa final'!$A$71),"")</f>
        <v/>
      </c>
      <c r="S28" s="274"/>
      <c r="T28" s="274" t="str">
        <f>IF(AND('Mapa final'!$J$77="Media",'Mapa final'!$N$77="Menor"),CONCATENATE("R",'Mapa final'!$A$77),"")</f>
        <v/>
      </c>
      <c r="U28" s="275"/>
      <c r="V28" s="273" t="str">
        <f>IF(AND('Mapa final'!$J$65="Media",'Mapa final'!$N$65="Moderado"),CONCATENATE("R",'Mapa final'!$A$65),"")</f>
        <v/>
      </c>
      <c r="W28" s="274"/>
      <c r="X28" s="274" t="str">
        <f>IF(AND('Mapa final'!$J$71="Media",'Mapa final'!$N$71="Moderado"),CONCATENATE("R",'Mapa final'!$A$71),"")</f>
        <v/>
      </c>
      <c r="Y28" s="274"/>
      <c r="Z28" s="274" t="str">
        <f>IF(AND('Mapa final'!$J$77="Media",'Mapa final'!$N$77="Moderado"),CONCATENATE("R",'Mapa final'!$A$77),"")</f>
        <v/>
      </c>
      <c r="AA28" s="275"/>
      <c r="AB28" s="291" t="str">
        <f>IF(AND('Mapa final'!$J$65="Media",'Mapa final'!$N$65="Mayor"),CONCATENATE("R",'Mapa final'!$A$65),"")</f>
        <v/>
      </c>
      <c r="AC28" s="292"/>
      <c r="AD28" s="293" t="str">
        <f>IF(AND('Mapa final'!$J$71="Media",'Mapa final'!$N$71="Mayor"),CONCATENATE("R",'Mapa final'!$A$71),"")</f>
        <v/>
      </c>
      <c r="AE28" s="293"/>
      <c r="AF28" s="293" t="str">
        <f>IF(AND('Mapa final'!$J$77="Media",'Mapa final'!$N$77="Mayor"),CONCATENATE("R",'Mapa final'!$A$77),"")</f>
        <v/>
      </c>
      <c r="AG28" s="294"/>
      <c r="AH28" s="282" t="str">
        <f>IF(AND('Mapa final'!$J$65="Media",'Mapa final'!$N$65="Catastrófico"),CONCATENATE("R",'Mapa final'!$A$65),"")</f>
        <v/>
      </c>
      <c r="AI28" s="283"/>
      <c r="AJ28" s="283" t="str">
        <f>IF(AND('Mapa final'!$J$71="Media",'Mapa final'!$N$71="Catastrófico"),CONCATENATE("R",'Mapa final'!$A$71),"")</f>
        <v/>
      </c>
      <c r="AK28" s="283"/>
      <c r="AL28" s="283" t="str">
        <f>IF(AND('Mapa final'!$J$77="Media",'Mapa final'!$N$77="Catastrófico"),CONCATENATE("R",'Mapa final'!$A$77),"")</f>
        <v/>
      </c>
      <c r="AM28" s="284"/>
      <c r="AN28" s="84"/>
      <c r="AO28" s="336"/>
      <c r="AP28" s="337"/>
      <c r="AQ28" s="337"/>
      <c r="AR28" s="337"/>
      <c r="AS28" s="337"/>
      <c r="AT28" s="338"/>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84"/>
      <c r="BU28" s="84"/>
      <c r="BV28" s="84"/>
      <c r="BW28" s="84"/>
      <c r="BX28" s="84"/>
      <c r="BY28" s="84"/>
      <c r="BZ28" s="84"/>
      <c r="CA28" s="84"/>
      <c r="CB28" s="84"/>
    </row>
    <row r="29" spans="1:80" ht="15" thickBot="1" x14ac:dyDescent="0.35">
      <c r="A29" s="84"/>
      <c r="B29" s="313"/>
      <c r="C29" s="313"/>
      <c r="D29" s="314"/>
      <c r="E29" s="308"/>
      <c r="F29" s="309"/>
      <c r="G29" s="309"/>
      <c r="H29" s="309"/>
      <c r="I29" s="310"/>
      <c r="J29" s="273"/>
      <c r="K29" s="274"/>
      <c r="L29" s="274"/>
      <c r="M29" s="274"/>
      <c r="N29" s="274"/>
      <c r="O29" s="275"/>
      <c r="P29" s="276"/>
      <c r="Q29" s="277"/>
      <c r="R29" s="277"/>
      <c r="S29" s="277"/>
      <c r="T29" s="277"/>
      <c r="U29" s="278"/>
      <c r="V29" s="276"/>
      <c r="W29" s="277"/>
      <c r="X29" s="277"/>
      <c r="Y29" s="277"/>
      <c r="Z29" s="277"/>
      <c r="AA29" s="278"/>
      <c r="AB29" s="295"/>
      <c r="AC29" s="296"/>
      <c r="AD29" s="296"/>
      <c r="AE29" s="296"/>
      <c r="AF29" s="296"/>
      <c r="AG29" s="297"/>
      <c r="AH29" s="285"/>
      <c r="AI29" s="286"/>
      <c r="AJ29" s="286"/>
      <c r="AK29" s="286"/>
      <c r="AL29" s="286"/>
      <c r="AM29" s="287"/>
      <c r="AN29" s="84"/>
      <c r="AO29" s="339"/>
      <c r="AP29" s="340"/>
      <c r="AQ29" s="340"/>
      <c r="AR29" s="340"/>
      <c r="AS29" s="340"/>
      <c r="AT29" s="341"/>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c r="BY29" s="84"/>
      <c r="BZ29" s="84"/>
      <c r="CA29" s="84"/>
      <c r="CB29" s="84"/>
    </row>
    <row r="30" spans="1:80" x14ac:dyDescent="0.3">
      <c r="A30" s="84"/>
      <c r="B30" s="313"/>
      <c r="C30" s="313"/>
      <c r="D30" s="314"/>
      <c r="E30" s="302" t="s">
        <v>106</v>
      </c>
      <c r="F30" s="303"/>
      <c r="G30" s="303"/>
      <c r="H30" s="303"/>
      <c r="I30" s="303"/>
      <c r="J30" s="270" t="str">
        <f>IF(AND('Mapa final'!$J$11="Baja",'Mapa final'!$N$11="Leve"),CONCATENATE("R",'Mapa final'!$A$11),"")</f>
        <v/>
      </c>
      <c r="K30" s="271"/>
      <c r="L30" s="271" t="str">
        <f>IF(AND('Mapa final'!$J$17="Baja",'Mapa final'!$N$17="Leve"),CONCATENATE("R",'Mapa final'!$A$17),"")</f>
        <v/>
      </c>
      <c r="M30" s="271"/>
      <c r="N30" s="271" t="str">
        <f>IF(AND('Mapa final'!$J$23="Baja",'Mapa final'!$N$23="Leve"),CONCATENATE("R",'Mapa final'!$A$23),"")</f>
        <v/>
      </c>
      <c r="O30" s="272"/>
      <c r="P30" s="280" t="str">
        <f>IF(AND('Mapa final'!$J$11="Baja",'Mapa final'!$N$11="Menor"),CONCATENATE("R",'Mapa final'!$A$11),"")</f>
        <v/>
      </c>
      <c r="Q30" s="280"/>
      <c r="R30" s="280" t="str">
        <f>IF(AND('Mapa final'!$J$17="Baja",'Mapa final'!$N$17="Menor"),CONCATENATE("R",'Mapa final'!$A$17),"")</f>
        <v/>
      </c>
      <c r="S30" s="280"/>
      <c r="T30" s="280" t="str">
        <f>IF(AND('Mapa final'!$J$23="Baja",'Mapa final'!$N$23="Menor"),CONCATENATE("R",'Mapa final'!$A$23),"")</f>
        <v/>
      </c>
      <c r="U30" s="281"/>
      <c r="V30" s="279" t="str">
        <f>IF(AND('Mapa final'!$J$11="Baja",'Mapa final'!$N$11="Moderado"),CONCATENATE("R",'Mapa final'!$A$11),"")</f>
        <v/>
      </c>
      <c r="W30" s="280"/>
      <c r="X30" s="280" t="str">
        <f>IF(AND('Mapa final'!$J$17="Baja",'Mapa final'!$N$17="Moderado"),CONCATENATE("R",'Mapa final'!$A$17),"")</f>
        <v/>
      </c>
      <c r="Y30" s="280"/>
      <c r="Z30" s="280" t="str">
        <f>IF(AND('Mapa final'!$J$23="Baja",'Mapa final'!$N$23="Moderado"),CONCATENATE("R",'Mapa final'!$A$23),"")</f>
        <v>R3</v>
      </c>
      <c r="AA30" s="281"/>
      <c r="AB30" s="298" t="str">
        <f>IF(AND('Mapa final'!$J$11="Baja",'Mapa final'!$N$11="Mayor"),CONCATENATE("R",'Mapa final'!$A$11),"")</f>
        <v/>
      </c>
      <c r="AC30" s="299"/>
      <c r="AD30" s="299" t="str">
        <f>IF(AND('Mapa final'!$J$17="Baja",'Mapa final'!$N$17="Mayor"),CONCATENATE("R",'Mapa final'!$A$17),"")</f>
        <v/>
      </c>
      <c r="AE30" s="299"/>
      <c r="AF30" s="299" t="str">
        <f>IF(AND('Mapa final'!$J$23="Baja",'Mapa final'!$N$23="Mayor"),CONCATENATE("R",'Mapa final'!$A$23),"")</f>
        <v/>
      </c>
      <c r="AG30" s="300"/>
      <c r="AH30" s="288" t="str">
        <f>IF(AND('Mapa final'!$J$11="Baja",'Mapa final'!$N$11="Catastrófico"),CONCATENATE("R",'Mapa final'!$A$11),"")</f>
        <v/>
      </c>
      <c r="AI30" s="289"/>
      <c r="AJ30" s="289" t="str">
        <f>IF(AND('Mapa final'!$J$17="Baja",'Mapa final'!$N$17="Catastrófico"),CONCATENATE("R",'Mapa final'!$A$17),"")</f>
        <v/>
      </c>
      <c r="AK30" s="289"/>
      <c r="AL30" s="289" t="str">
        <f>IF(AND('Mapa final'!$J$23="Baja",'Mapa final'!$N$23="Catastrófico"),CONCATENATE("R",'Mapa final'!$A$23),"")</f>
        <v/>
      </c>
      <c r="AM30" s="290"/>
      <c r="AN30" s="84"/>
      <c r="AO30" s="342" t="s">
        <v>79</v>
      </c>
      <c r="AP30" s="343"/>
      <c r="AQ30" s="343"/>
      <c r="AR30" s="343"/>
      <c r="AS30" s="343"/>
      <c r="AT30" s="344"/>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c r="BY30" s="84"/>
      <c r="BZ30" s="84"/>
      <c r="CA30" s="84"/>
      <c r="CB30" s="84"/>
    </row>
    <row r="31" spans="1:80" x14ac:dyDescent="0.3">
      <c r="A31" s="84"/>
      <c r="B31" s="313"/>
      <c r="C31" s="313"/>
      <c r="D31" s="314"/>
      <c r="E31" s="305"/>
      <c r="F31" s="306"/>
      <c r="G31" s="306"/>
      <c r="H31" s="306"/>
      <c r="I31" s="311"/>
      <c r="J31" s="264"/>
      <c r="K31" s="265"/>
      <c r="L31" s="265"/>
      <c r="M31" s="265"/>
      <c r="N31" s="265"/>
      <c r="O31" s="266"/>
      <c r="P31" s="274"/>
      <c r="Q31" s="274"/>
      <c r="R31" s="274"/>
      <c r="S31" s="274"/>
      <c r="T31" s="274"/>
      <c r="U31" s="275"/>
      <c r="V31" s="273"/>
      <c r="W31" s="274"/>
      <c r="X31" s="274"/>
      <c r="Y31" s="274"/>
      <c r="Z31" s="274"/>
      <c r="AA31" s="275"/>
      <c r="AB31" s="291"/>
      <c r="AC31" s="292"/>
      <c r="AD31" s="292"/>
      <c r="AE31" s="292"/>
      <c r="AF31" s="292"/>
      <c r="AG31" s="294"/>
      <c r="AH31" s="282"/>
      <c r="AI31" s="283"/>
      <c r="AJ31" s="283"/>
      <c r="AK31" s="283"/>
      <c r="AL31" s="283"/>
      <c r="AM31" s="284"/>
      <c r="AN31" s="84"/>
      <c r="AO31" s="345"/>
      <c r="AP31" s="346"/>
      <c r="AQ31" s="346"/>
      <c r="AR31" s="346"/>
      <c r="AS31" s="346"/>
      <c r="AT31" s="347"/>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c r="BY31" s="84"/>
      <c r="BZ31" s="84"/>
      <c r="CA31" s="84"/>
      <c r="CB31" s="84"/>
    </row>
    <row r="32" spans="1:80" x14ac:dyDescent="0.3">
      <c r="A32" s="84"/>
      <c r="B32" s="313"/>
      <c r="C32" s="313"/>
      <c r="D32" s="314"/>
      <c r="E32" s="305"/>
      <c r="F32" s="306"/>
      <c r="G32" s="306"/>
      <c r="H32" s="306"/>
      <c r="I32" s="311"/>
      <c r="J32" s="264" t="str">
        <f>IF(AND('Mapa final'!$J$29="Baja",'Mapa final'!$N$29="Leve"),CONCATENATE("R",'Mapa final'!$A$29),"")</f>
        <v/>
      </c>
      <c r="K32" s="265"/>
      <c r="L32" s="265" t="str">
        <f>IF(AND('Mapa final'!$J$35="Baja",'Mapa final'!$N$35="Leve"),CONCATENATE("R",'Mapa final'!$A$35),"")</f>
        <v/>
      </c>
      <c r="M32" s="265"/>
      <c r="N32" s="265" t="str">
        <f>IF(AND('Mapa final'!$J$41="Baja",'Mapa final'!$N$41="Leve"),CONCATENATE("R",'Mapa final'!$A$41),"")</f>
        <v/>
      </c>
      <c r="O32" s="266"/>
      <c r="P32" s="274" t="str">
        <f>IF(AND('Mapa final'!$J$29="Baja",'Mapa final'!$N$29="Menor"),CONCATENATE("R",'Mapa final'!$A$29),"")</f>
        <v/>
      </c>
      <c r="Q32" s="274"/>
      <c r="R32" s="274" t="str">
        <f>IF(AND('Mapa final'!$J$35="Baja",'Mapa final'!$N$35="Menor"),CONCATENATE("R",'Mapa final'!$A$35),"")</f>
        <v/>
      </c>
      <c r="S32" s="274"/>
      <c r="T32" s="274" t="str">
        <f>IF(AND('Mapa final'!$J$41="Baja",'Mapa final'!$N$41="Menor"),CONCATENATE("R",'Mapa final'!$A$41),"")</f>
        <v/>
      </c>
      <c r="U32" s="275"/>
      <c r="V32" s="273" t="str">
        <f>IF(AND('Mapa final'!$J$29="Baja",'Mapa final'!$N$29="Moderado"),CONCATENATE("R",'Mapa final'!$A$29),"")</f>
        <v/>
      </c>
      <c r="W32" s="274"/>
      <c r="X32" s="274" t="str">
        <f>IF(AND('Mapa final'!$J$35="Baja",'Mapa final'!$N$35="Moderado"),CONCATENATE("R",'Mapa final'!$A$35),"")</f>
        <v/>
      </c>
      <c r="Y32" s="274"/>
      <c r="Z32" s="274" t="str">
        <f>IF(AND('Mapa final'!$J$41="Baja",'Mapa final'!$N$41="Moderado"),CONCATENATE("R",'Mapa final'!$A$41),"")</f>
        <v/>
      </c>
      <c r="AA32" s="275"/>
      <c r="AB32" s="291" t="str">
        <f>IF(AND('Mapa final'!$J$29="Baja",'Mapa final'!$N$29="Mayor"),CONCATENATE("R",'Mapa final'!$A$29),"")</f>
        <v/>
      </c>
      <c r="AC32" s="292"/>
      <c r="AD32" s="293" t="str">
        <f>IF(AND('Mapa final'!$J$35="Baja",'Mapa final'!$N$35="Mayor"),CONCATENATE("R",'Mapa final'!$A$35),"")</f>
        <v/>
      </c>
      <c r="AE32" s="293"/>
      <c r="AF32" s="293" t="str">
        <f>IF(AND('Mapa final'!$J$41="Baja",'Mapa final'!$N$41="Mayor"),CONCATENATE("R",'Mapa final'!$A$41),"")</f>
        <v/>
      </c>
      <c r="AG32" s="294"/>
      <c r="AH32" s="282" t="str">
        <f>IF(AND('Mapa final'!$J$29="Baja",'Mapa final'!$N$29="Catastrófico"),CONCATENATE("R",'Mapa final'!$A$29),"")</f>
        <v/>
      </c>
      <c r="AI32" s="283"/>
      <c r="AJ32" s="283" t="str">
        <f>IF(AND('Mapa final'!$J$35="Baja",'Mapa final'!$N$35="Catastrófico"),CONCATENATE("R",'Mapa final'!$A$35),"")</f>
        <v/>
      </c>
      <c r="AK32" s="283"/>
      <c r="AL32" s="283" t="str">
        <f>IF(AND('Mapa final'!$J$41="Baja",'Mapa final'!$N$41="Catastrófico"),CONCATENATE("R",'Mapa final'!$A$41),"")</f>
        <v/>
      </c>
      <c r="AM32" s="284"/>
      <c r="AN32" s="84"/>
      <c r="AO32" s="345"/>
      <c r="AP32" s="346"/>
      <c r="AQ32" s="346"/>
      <c r="AR32" s="346"/>
      <c r="AS32" s="346"/>
      <c r="AT32" s="347"/>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84"/>
      <c r="BU32" s="84"/>
      <c r="BV32" s="84"/>
      <c r="BW32" s="84"/>
      <c r="BX32" s="84"/>
      <c r="BY32" s="84"/>
      <c r="BZ32" s="84"/>
      <c r="CA32" s="84"/>
      <c r="CB32" s="84"/>
    </row>
    <row r="33" spans="1:80" x14ac:dyDescent="0.3">
      <c r="A33" s="84"/>
      <c r="B33" s="313"/>
      <c r="C33" s="313"/>
      <c r="D33" s="314"/>
      <c r="E33" s="305"/>
      <c r="F33" s="306"/>
      <c r="G33" s="306"/>
      <c r="H33" s="306"/>
      <c r="I33" s="311"/>
      <c r="J33" s="264"/>
      <c r="K33" s="265"/>
      <c r="L33" s="265"/>
      <c r="M33" s="265"/>
      <c r="N33" s="265"/>
      <c r="O33" s="266"/>
      <c r="P33" s="274"/>
      <c r="Q33" s="274"/>
      <c r="R33" s="274"/>
      <c r="S33" s="274"/>
      <c r="T33" s="274"/>
      <c r="U33" s="275"/>
      <c r="V33" s="273"/>
      <c r="W33" s="274"/>
      <c r="X33" s="274"/>
      <c r="Y33" s="274"/>
      <c r="Z33" s="274"/>
      <c r="AA33" s="275"/>
      <c r="AB33" s="291"/>
      <c r="AC33" s="292"/>
      <c r="AD33" s="293"/>
      <c r="AE33" s="293"/>
      <c r="AF33" s="293"/>
      <c r="AG33" s="294"/>
      <c r="AH33" s="282"/>
      <c r="AI33" s="283"/>
      <c r="AJ33" s="283"/>
      <c r="AK33" s="283"/>
      <c r="AL33" s="283"/>
      <c r="AM33" s="284"/>
      <c r="AN33" s="84"/>
      <c r="AO33" s="345"/>
      <c r="AP33" s="346"/>
      <c r="AQ33" s="346"/>
      <c r="AR33" s="346"/>
      <c r="AS33" s="346"/>
      <c r="AT33" s="347"/>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84"/>
      <c r="BU33" s="84"/>
      <c r="BV33" s="84"/>
      <c r="BW33" s="84"/>
      <c r="BX33" s="84"/>
      <c r="BY33" s="84"/>
      <c r="BZ33" s="84"/>
      <c r="CA33" s="84"/>
      <c r="CB33" s="84"/>
    </row>
    <row r="34" spans="1:80" x14ac:dyDescent="0.3">
      <c r="A34" s="84"/>
      <c r="B34" s="313"/>
      <c r="C34" s="313"/>
      <c r="D34" s="314"/>
      <c r="E34" s="305"/>
      <c r="F34" s="306"/>
      <c r="G34" s="306"/>
      <c r="H34" s="306"/>
      <c r="I34" s="311"/>
      <c r="J34" s="264" t="str">
        <f>IF(AND('Mapa final'!$J$47="Baja",'Mapa final'!$N$47="Leve"),CONCATENATE("R",'Mapa final'!$A$47),"")</f>
        <v/>
      </c>
      <c r="K34" s="265"/>
      <c r="L34" s="265" t="str">
        <f>IF(AND('Mapa final'!$J$53="Baja",'Mapa final'!$N$53="Leve"),CONCATENATE("R",'Mapa final'!$A$53),"")</f>
        <v/>
      </c>
      <c r="M34" s="265"/>
      <c r="N34" s="265" t="str">
        <f>IF(AND('Mapa final'!$J$59="Baja",'Mapa final'!$N$59="Leve"),CONCATENATE("R",'Mapa final'!$A$59),"")</f>
        <v/>
      </c>
      <c r="O34" s="266"/>
      <c r="P34" s="274" t="str">
        <f>IF(AND('Mapa final'!$J$47="Baja",'Mapa final'!$N$47="Menor"),CONCATENATE("R",'Mapa final'!$A$47),"")</f>
        <v/>
      </c>
      <c r="Q34" s="274"/>
      <c r="R34" s="274" t="str">
        <f>IF(AND('Mapa final'!$J$53="Baja",'Mapa final'!$N$53="Menor"),CONCATENATE("R",'Mapa final'!$A$53),"")</f>
        <v/>
      </c>
      <c r="S34" s="274"/>
      <c r="T34" s="274" t="str">
        <f>IF(AND('Mapa final'!$J$59="Baja",'Mapa final'!$N$59="Menor"),CONCATENATE("R",'Mapa final'!$A$59),"")</f>
        <v/>
      </c>
      <c r="U34" s="275"/>
      <c r="V34" s="273" t="str">
        <f>IF(AND('Mapa final'!$J$47="Baja",'Mapa final'!$N$47="Moderado"),CONCATENATE("R",'Mapa final'!$A$47),"")</f>
        <v/>
      </c>
      <c r="W34" s="274"/>
      <c r="X34" s="274" t="str">
        <f>IF(AND('Mapa final'!$J$53="Baja",'Mapa final'!$N$53="Moderado"),CONCATENATE("R",'Mapa final'!$A$53),"")</f>
        <v/>
      </c>
      <c r="Y34" s="274"/>
      <c r="Z34" s="274" t="str">
        <f>IF(AND('Mapa final'!$J$59="Baja",'Mapa final'!$N$59="Moderado"),CONCATENATE("R",'Mapa final'!$A$59),"")</f>
        <v/>
      </c>
      <c r="AA34" s="275"/>
      <c r="AB34" s="291" t="str">
        <f>IF(AND('Mapa final'!$J$47="Baja",'Mapa final'!$N$47="Mayor"),CONCATENATE("R",'Mapa final'!$A$47),"")</f>
        <v/>
      </c>
      <c r="AC34" s="292"/>
      <c r="AD34" s="293" t="str">
        <f>IF(AND('Mapa final'!$J$53="Baja",'Mapa final'!$N$53="Mayor"),CONCATENATE("R",'Mapa final'!$A$53),"")</f>
        <v/>
      </c>
      <c r="AE34" s="293"/>
      <c r="AF34" s="293" t="str">
        <f>IF(AND('Mapa final'!$J$59="Baja",'Mapa final'!$N$59="Mayor"),CONCATENATE("R",'Mapa final'!$A$59),"")</f>
        <v/>
      </c>
      <c r="AG34" s="294"/>
      <c r="AH34" s="282" t="str">
        <f>IF(AND('Mapa final'!$J$47="Baja",'Mapa final'!$N$47="Catastrófico"),CONCATENATE("R",'Mapa final'!$A$47),"")</f>
        <v/>
      </c>
      <c r="AI34" s="283"/>
      <c r="AJ34" s="283" t="str">
        <f>IF(AND('Mapa final'!$J$53="Baja",'Mapa final'!$N$53="Catastrófico"),CONCATENATE("R",'Mapa final'!$A$53),"")</f>
        <v/>
      </c>
      <c r="AK34" s="283"/>
      <c r="AL34" s="283" t="str">
        <f>IF(AND('Mapa final'!$J$59="Baja",'Mapa final'!$N$59="Catastrófico"),CONCATENATE("R",'Mapa final'!$A$59),"")</f>
        <v/>
      </c>
      <c r="AM34" s="284"/>
      <c r="AN34" s="84"/>
      <c r="AO34" s="345"/>
      <c r="AP34" s="346"/>
      <c r="AQ34" s="346"/>
      <c r="AR34" s="346"/>
      <c r="AS34" s="346"/>
      <c r="AT34" s="347"/>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row>
    <row r="35" spans="1:80" x14ac:dyDescent="0.3">
      <c r="A35" s="84"/>
      <c r="B35" s="313"/>
      <c r="C35" s="313"/>
      <c r="D35" s="314"/>
      <c r="E35" s="305"/>
      <c r="F35" s="306"/>
      <c r="G35" s="306"/>
      <c r="H35" s="306"/>
      <c r="I35" s="311"/>
      <c r="J35" s="264"/>
      <c r="K35" s="265"/>
      <c r="L35" s="265"/>
      <c r="M35" s="265"/>
      <c r="N35" s="265"/>
      <c r="O35" s="266"/>
      <c r="P35" s="274"/>
      <c r="Q35" s="274"/>
      <c r="R35" s="274"/>
      <c r="S35" s="274"/>
      <c r="T35" s="274"/>
      <c r="U35" s="275"/>
      <c r="V35" s="273"/>
      <c r="W35" s="274"/>
      <c r="X35" s="274"/>
      <c r="Y35" s="274"/>
      <c r="Z35" s="274"/>
      <c r="AA35" s="275"/>
      <c r="AB35" s="291"/>
      <c r="AC35" s="292"/>
      <c r="AD35" s="293"/>
      <c r="AE35" s="293"/>
      <c r="AF35" s="293"/>
      <c r="AG35" s="294"/>
      <c r="AH35" s="282"/>
      <c r="AI35" s="283"/>
      <c r="AJ35" s="283"/>
      <c r="AK35" s="283"/>
      <c r="AL35" s="283"/>
      <c r="AM35" s="284"/>
      <c r="AN35" s="84"/>
      <c r="AO35" s="345"/>
      <c r="AP35" s="346"/>
      <c r="AQ35" s="346"/>
      <c r="AR35" s="346"/>
      <c r="AS35" s="346"/>
      <c r="AT35" s="347"/>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row>
    <row r="36" spans="1:80" x14ac:dyDescent="0.3">
      <c r="A36" s="84"/>
      <c r="B36" s="313"/>
      <c r="C36" s="313"/>
      <c r="D36" s="314"/>
      <c r="E36" s="305"/>
      <c r="F36" s="306"/>
      <c r="G36" s="306"/>
      <c r="H36" s="306"/>
      <c r="I36" s="311"/>
      <c r="J36" s="264" t="str">
        <f>IF(AND('Mapa final'!$J$65="Baja",'Mapa final'!$N$65="Leve"),CONCATENATE("R",'Mapa final'!$A$65),"")</f>
        <v/>
      </c>
      <c r="K36" s="265"/>
      <c r="L36" s="265" t="str">
        <f>IF(AND('Mapa final'!$J$71="Baja",'Mapa final'!$N$71="Leve"),CONCATENATE("R",'Mapa final'!$A$71),"")</f>
        <v/>
      </c>
      <c r="M36" s="265"/>
      <c r="N36" s="265" t="str">
        <f>IF(AND('Mapa final'!$J$77="Baja",'Mapa final'!$N$77="Leve"),CONCATENATE("R",'Mapa final'!$A$77),"")</f>
        <v/>
      </c>
      <c r="O36" s="266"/>
      <c r="P36" s="274" t="str">
        <f>IF(AND('Mapa final'!$J$65="Baja",'Mapa final'!$N$65="Menor"),CONCATENATE("R",'Mapa final'!$A$65),"")</f>
        <v/>
      </c>
      <c r="Q36" s="274"/>
      <c r="R36" s="274" t="str">
        <f>IF(AND('Mapa final'!$J$71="Baja",'Mapa final'!$N$71="Menor"),CONCATENATE("R",'Mapa final'!$A$71),"")</f>
        <v/>
      </c>
      <c r="S36" s="274"/>
      <c r="T36" s="274" t="str">
        <f>IF(AND('Mapa final'!$J$77="Baja",'Mapa final'!$N$77="Menor"),CONCATENATE("R",'Mapa final'!$A$77),"")</f>
        <v/>
      </c>
      <c r="U36" s="275"/>
      <c r="V36" s="273" t="str">
        <f>IF(AND('Mapa final'!$J$65="Baja",'Mapa final'!$N$65="Moderado"),CONCATENATE("R",'Mapa final'!$A$65),"")</f>
        <v/>
      </c>
      <c r="W36" s="274"/>
      <c r="X36" s="274" t="str">
        <f>IF(AND('Mapa final'!$J$71="Baja",'Mapa final'!$N$71="Moderado"),CONCATENATE("R",'Mapa final'!$A$71),"")</f>
        <v/>
      </c>
      <c r="Y36" s="274"/>
      <c r="Z36" s="274" t="str">
        <f>IF(AND('Mapa final'!$J$77="Baja",'Mapa final'!$N$77="Moderado"),CONCATENATE("R",'Mapa final'!$A$77),"")</f>
        <v/>
      </c>
      <c r="AA36" s="275"/>
      <c r="AB36" s="291" t="str">
        <f>IF(AND('Mapa final'!$J$65="Baja",'Mapa final'!$N$65="Mayor"),CONCATENATE("R",'Mapa final'!$A$65),"")</f>
        <v/>
      </c>
      <c r="AC36" s="292"/>
      <c r="AD36" s="293" t="str">
        <f>IF(AND('Mapa final'!$J$71="Baja",'Mapa final'!$N$71="Mayor"),CONCATENATE("R",'Mapa final'!$A$71),"")</f>
        <v/>
      </c>
      <c r="AE36" s="293"/>
      <c r="AF36" s="293" t="str">
        <f>IF(AND('Mapa final'!$J$77="Baja",'Mapa final'!$N$77="Mayor"),CONCATENATE("R",'Mapa final'!$A$77),"")</f>
        <v/>
      </c>
      <c r="AG36" s="294"/>
      <c r="AH36" s="282" t="str">
        <f>IF(AND('Mapa final'!$J$65="Baja",'Mapa final'!$N$65="Catastrófico"),CONCATENATE("R",'Mapa final'!$A$65),"")</f>
        <v/>
      </c>
      <c r="AI36" s="283"/>
      <c r="AJ36" s="283" t="str">
        <f>IF(AND('Mapa final'!$J$71="Baja",'Mapa final'!$N$71="Catastrófico"),CONCATENATE("R",'Mapa final'!$A$71),"")</f>
        <v/>
      </c>
      <c r="AK36" s="283"/>
      <c r="AL36" s="283" t="str">
        <f>IF(AND('Mapa final'!$J$77="Baja",'Mapa final'!$N$77="Catastrófico"),CONCATENATE("R",'Mapa final'!$A$77),"")</f>
        <v/>
      </c>
      <c r="AM36" s="284"/>
      <c r="AN36" s="84"/>
      <c r="AO36" s="345"/>
      <c r="AP36" s="346"/>
      <c r="AQ36" s="346"/>
      <c r="AR36" s="346"/>
      <c r="AS36" s="346"/>
      <c r="AT36" s="347"/>
      <c r="AU36" s="84"/>
      <c r="AV36" s="84"/>
      <c r="AW36" s="84"/>
      <c r="AX36" s="84"/>
      <c r="AY36" s="84"/>
      <c r="AZ36" s="84"/>
      <c r="BA36" s="84"/>
      <c r="BB36" s="84"/>
      <c r="BC36" s="84"/>
      <c r="BD36" s="84"/>
      <c r="BE36" s="84"/>
      <c r="BF36" s="84"/>
      <c r="BG36" s="84"/>
      <c r="BH36" s="84"/>
      <c r="BI36" s="84"/>
      <c r="BJ36" s="84"/>
      <c r="BK36" s="84"/>
      <c r="BL36" s="84"/>
      <c r="BM36" s="84"/>
      <c r="BN36" s="84"/>
      <c r="BO36" s="84"/>
      <c r="BP36" s="84"/>
      <c r="BQ36" s="84"/>
      <c r="BR36" s="84"/>
      <c r="BS36" s="84"/>
      <c r="BT36" s="84"/>
      <c r="BU36" s="84"/>
      <c r="BV36" s="84"/>
      <c r="BW36" s="84"/>
      <c r="BX36" s="84"/>
      <c r="BY36" s="84"/>
      <c r="BZ36" s="84"/>
      <c r="CA36" s="84"/>
      <c r="CB36" s="84"/>
    </row>
    <row r="37" spans="1:80" ht="15" thickBot="1" x14ac:dyDescent="0.35">
      <c r="A37" s="84"/>
      <c r="B37" s="313"/>
      <c r="C37" s="313"/>
      <c r="D37" s="314"/>
      <c r="E37" s="308"/>
      <c r="F37" s="309"/>
      <c r="G37" s="309"/>
      <c r="H37" s="309"/>
      <c r="I37" s="309"/>
      <c r="J37" s="267"/>
      <c r="K37" s="268"/>
      <c r="L37" s="268"/>
      <c r="M37" s="268"/>
      <c r="N37" s="268"/>
      <c r="O37" s="269"/>
      <c r="P37" s="277"/>
      <c r="Q37" s="277"/>
      <c r="R37" s="277"/>
      <c r="S37" s="277"/>
      <c r="T37" s="277"/>
      <c r="U37" s="278"/>
      <c r="V37" s="276"/>
      <c r="W37" s="277"/>
      <c r="X37" s="277"/>
      <c r="Y37" s="277"/>
      <c r="Z37" s="277"/>
      <c r="AA37" s="278"/>
      <c r="AB37" s="295"/>
      <c r="AC37" s="296"/>
      <c r="AD37" s="296"/>
      <c r="AE37" s="296"/>
      <c r="AF37" s="296"/>
      <c r="AG37" s="297"/>
      <c r="AH37" s="285"/>
      <c r="AI37" s="286"/>
      <c r="AJ37" s="286"/>
      <c r="AK37" s="286"/>
      <c r="AL37" s="286"/>
      <c r="AM37" s="287"/>
      <c r="AN37" s="84"/>
      <c r="AO37" s="348"/>
      <c r="AP37" s="349"/>
      <c r="AQ37" s="349"/>
      <c r="AR37" s="349"/>
      <c r="AS37" s="349"/>
      <c r="AT37" s="350"/>
      <c r="AU37" s="84"/>
      <c r="AV37" s="84"/>
      <c r="AW37" s="84"/>
      <c r="AX37" s="84"/>
      <c r="AY37" s="84"/>
      <c r="AZ37" s="84"/>
      <c r="BA37" s="84"/>
      <c r="BB37" s="84"/>
      <c r="BC37" s="84"/>
      <c r="BD37" s="84"/>
      <c r="BE37" s="84"/>
      <c r="BF37" s="84"/>
      <c r="BG37" s="84"/>
      <c r="BH37" s="84"/>
      <c r="BI37" s="84"/>
      <c r="BJ37" s="84"/>
      <c r="BK37" s="84"/>
      <c r="BL37" s="84"/>
      <c r="BM37" s="84"/>
      <c r="BN37" s="84"/>
      <c r="BO37" s="84"/>
      <c r="BP37" s="84"/>
      <c r="BQ37" s="84"/>
      <c r="BR37" s="84"/>
      <c r="BS37" s="84"/>
      <c r="BT37" s="84"/>
      <c r="BU37" s="84"/>
      <c r="BV37" s="84"/>
      <c r="BW37" s="84"/>
      <c r="BX37" s="84"/>
      <c r="BY37" s="84"/>
      <c r="BZ37" s="84"/>
      <c r="CA37" s="84"/>
      <c r="CB37" s="84"/>
    </row>
    <row r="38" spans="1:80" x14ac:dyDescent="0.3">
      <c r="A38" s="84"/>
      <c r="B38" s="313"/>
      <c r="C38" s="313"/>
      <c r="D38" s="314"/>
      <c r="E38" s="302" t="s">
        <v>105</v>
      </c>
      <c r="F38" s="303"/>
      <c r="G38" s="303"/>
      <c r="H38" s="303"/>
      <c r="I38" s="304"/>
      <c r="J38" s="270" t="str">
        <f>IF(AND('Mapa final'!$J$11="Muy Baja",'Mapa final'!$N$11="Leve"),CONCATENATE("R",'Mapa final'!$A$11),"")</f>
        <v/>
      </c>
      <c r="K38" s="271"/>
      <c r="L38" s="271" t="str">
        <f>IF(AND('Mapa final'!$J$17="Muy Baja",'Mapa final'!$N$17="Leve"),CONCATENATE("R",'Mapa final'!$A$17),"")</f>
        <v/>
      </c>
      <c r="M38" s="271"/>
      <c r="N38" s="271" t="str">
        <f>IF(AND('Mapa final'!$J$23="Muy Baja",'Mapa final'!$N$23="Leve"),CONCATENATE("R",'Mapa final'!$A$23),"")</f>
        <v/>
      </c>
      <c r="O38" s="272"/>
      <c r="P38" s="270" t="str">
        <f>IF(AND('Mapa final'!$J$11="Muy Baja",'Mapa final'!$N$11="Menor"),CONCATENATE("R",'Mapa final'!$A$11),"")</f>
        <v/>
      </c>
      <c r="Q38" s="271"/>
      <c r="R38" s="271" t="str">
        <f>IF(AND('Mapa final'!$J$17="Muy Baja",'Mapa final'!$N$17="Menor"),CONCATENATE("R",'Mapa final'!$A$17),"")</f>
        <v/>
      </c>
      <c r="S38" s="271"/>
      <c r="T38" s="271" t="str">
        <f>IF(AND('Mapa final'!$J$23="Muy Baja",'Mapa final'!$N$23="Menor"),CONCATENATE("R",'Mapa final'!$A$23),"")</f>
        <v/>
      </c>
      <c r="U38" s="272"/>
      <c r="V38" s="279" t="str">
        <f>IF(AND('Mapa final'!$J$11="Muy Baja",'Mapa final'!$N$11="Moderado"),CONCATENATE("R",'Mapa final'!$A$11),"")</f>
        <v>R1</v>
      </c>
      <c r="W38" s="280"/>
      <c r="X38" s="280" t="str">
        <f>IF(AND('Mapa final'!$J$17="Muy Baja",'Mapa final'!$N$17="Moderado"),CONCATENATE("R",'Mapa final'!$A$17),"")</f>
        <v>R2</v>
      </c>
      <c r="Y38" s="280"/>
      <c r="Z38" s="280" t="str">
        <f>IF(AND('Mapa final'!$J$23="Muy Baja",'Mapa final'!$N$23="Moderado"),CONCATENATE("R",'Mapa final'!$A$23),"")</f>
        <v/>
      </c>
      <c r="AA38" s="281"/>
      <c r="AB38" s="298" t="str">
        <f>IF(AND('Mapa final'!$J$11="Muy Baja",'Mapa final'!$N$11="Mayor"),CONCATENATE("R",'Mapa final'!$A$11),"")</f>
        <v/>
      </c>
      <c r="AC38" s="299"/>
      <c r="AD38" s="299" t="str">
        <f>IF(AND('Mapa final'!$J$17="Muy Baja",'Mapa final'!$N$17="Mayor"),CONCATENATE("R",'Mapa final'!$A$17),"")</f>
        <v/>
      </c>
      <c r="AE38" s="299"/>
      <c r="AF38" s="299" t="str">
        <f>IF(AND('Mapa final'!$J$23="Muy Baja",'Mapa final'!$N$23="Mayor"),CONCATENATE("R",'Mapa final'!$A$23),"")</f>
        <v/>
      </c>
      <c r="AG38" s="300"/>
      <c r="AH38" s="288" t="str">
        <f>IF(AND('Mapa final'!$J$11="Muy Baja",'Mapa final'!$N$11="Catastrófico"),CONCATENATE("R",'Mapa final'!$A$11),"")</f>
        <v/>
      </c>
      <c r="AI38" s="289"/>
      <c r="AJ38" s="289" t="str">
        <f>IF(AND('Mapa final'!$J$17="Muy Baja",'Mapa final'!$N$17="Catastrófico"),CONCATENATE("R",'Mapa final'!$A$17),"")</f>
        <v/>
      </c>
      <c r="AK38" s="289"/>
      <c r="AL38" s="289" t="str">
        <f>IF(AND('Mapa final'!$J$23="Muy Baja",'Mapa final'!$N$23="Catastrófico"),CONCATENATE("R",'Mapa final'!$A$23),"")</f>
        <v/>
      </c>
      <c r="AM38" s="290"/>
      <c r="AN38" s="84"/>
      <c r="AO38" s="84"/>
      <c r="AP38" s="84"/>
      <c r="AQ38" s="84"/>
      <c r="AR38" s="84"/>
      <c r="AS38" s="84"/>
      <c r="AT38" s="84"/>
      <c r="AU38" s="84"/>
      <c r="AV38" s="84"/>
      <c r="AW38" s="84"/>
      <c r="AX38" s="84"/>
      <c r="AY38" s="84"/>
      <c r="AZ38" s="84"/>
      <c r="BA38" s="84"/>
      <c r="BB38" s="84"/>
      <c r="BC38" s="84"/>
      <c r="BD38" s="84"/>
      <c r="BE38" s="84"/>
      <c r="BF38" s="84"/>
      <c r="BG38" s="84"/>
      <c r="BH38" s="84"/>
      <c r="BI38" s="84"/>
      <c r="BJ38" s="84"/>
      <c r="BK38" s="84"/>
      <c r="BL38" s="84"/>
      <c r="BM38" s="84"/>
      <c r="BN38" s="84"/>
      <c r="BO38" s="84"/>
      <c r="BP38" s="84"/>
      <c r="BQ38" s="84"/>
      <c r="BR38" s="84"/>
      <c r="BS38" s="84"/>
      <c r="BT38" s="84"/>
      <c r="BU38" s="84"/>
      <c r="BV38" s="84"/>
      <c r="BW38" s="84"/>
      <c r="BX38" s="84"/>
      <c r="BY38" s="84"/>
      <c r="BZ38" s="84"/>
      <c r="CA38" s="84"/>
      <c r="CB38" s="84"/>
    </row>
    <row r="39" spans="1:80" x14ac:dyDescent="0.3">
      <c r="A39" s="84"/>
      <c r="B39" s="313"/>
      <c r="C39" s="313"/>
      <c r="D39" s="314"/>
      <c r="E39" s="305"/>
      <c r="F39" s="306"/>
      <c r="G39" s="306"/>
      <c r="H39" s="306"/>
      <c r="I39" s="307"/>
      <c r="J39" s="264"/>
      <c r="K39" s="265"/>
      <c r="L39" s="265"/>
      <c r="M39" s="265"/>
      <c r="N39" s="265"/>
      <c r="O39" s="266"/>
      <c r="P39" s="264"/>
      <c r="Q39" s="265"/>
      <c r="R39" s="265"/>
      <c r="S39" s="265"/>
      <c r="T39" s="265"/>
      <c r="U39" s="266"/>
      <c r="V39" s="273"/>
      <c r="W39" s="274"/>
      <c r="X39" s="274"/>
      <c r="Y39" s="274"/>
      <c r="Z39" s="274"/>
      <c r="AA39" s="275"/>
      <c r="AB39" s="291"/>
      <c r="AC39" s="292"/>
      <c r="AD39" s="292"/>
      <c r="AE39" s="292"/>
      <c r="AF39" s="292"/>
      <c r="AG39" s="294"/>
      <c r="AH39" s="282"/>
      <c r="AI39" s="283"/>
      <c r="AJ39" s="283"/>
      <c r="AK39" s="283"/>
      <c r="AL39" s="283"/>
      <c r="AM39" s="284"/>
      <c r="AN39" s="84"/>
      <c r="AO39" s="84"/>
      <c r="AP39" s="84"/>
      <c r="AQ39" s="84"/>
      <c r="AR39" s="84"/>
      <c r="AS39" s="84"/>
      <c r="AT39" s="84"/>
      <c r="AU39" s="84"/>
      <c r="AV39" s="84"/>
      <c r="AW39" s="84"/>
      <c r="AX39" s="84"/>
      <c r="AY39" s="84"/>
      <c r="AZ39" s="84"/>
      <c r="BA39" s="84"/>
      <c r="BB39" s="84"/>
      <c r="BC39" s="84"/>
      <c r="BD39" s="84"/>
      <c r="BE39" s="84"/>
      <c r="BF39" s="84"/>
      <c r="BG39" s="84"/>
      <c r="BH39" s="84"/>
      <c r="BI39" s="84"/>
      <c r="BJ39" s="84"/>
      <c r="BK39" s="84"/>
      <c r="BL39" s="84"/>
      <c r="BM39" s="84"/>
      <c r="BN39" s="84"/>
      <c r="BO39" s="84"/>
      <c r="BP39" s="84"/>
      <c r="BQ39" s="84"/>
      <c r="BR39" s="84"/>
      <c r="BS39" s="84"/>
      <c r="BT39" s="84"/>
      <c r="BU39" s="84"/>
      <c r="BV39" s="84"/>
      <c r="BW39" s="84"/>
      <c r="BX39" s="84"/>
      <c r="BY39" s="84"/>
      <c r="BZ39" s="84"/>
      <c r="CA39" s="84"/>
      <c r="CB39" s="84"/>
    </row>
    <row r="40" spans="1:80" x14ac:dyDescent="0.3">
      <c r="A40" s="84"/>
      <c r="B40" s="313"/>
      <c r="C40" s="313"/>
      <c r="D40" s="314"/>
      <c r="E40" s="305"/>
      <c r="F40" s="306"/>
      <c r="G40" s="306"/>
      <c r="H40" s="306"/>
      <c r="I40" s="307"/>
      <c r="J40" s="264" t="str">
        <f>IF(AND('Mapa final'!$J$29="Muy Baja",'Mapa final'!$N$29="Leve"),CONCATENATE("R",'Mapa final'!$A$29),"")</f>
        <v/>
      </c>
      <c r="K40" s="265"/>
      <c r="L40" s="265" t="str">
        <f>IF(AND('Mapa final'!$J$35="Muy Baja",'Mapa final'!$N$35="Leve"),CONCATENATE("R",'Mapa final'!$A$35),"")</f>
        <v/>
      </c>
      <c r="M40" s="265"/>
      <c r="N40" s="265" t="str">
        <f>IF(AND('Mapa final'!$J$41="Muy Baja",'Mapa final'!$N$41="Leve"),CONCATENATE("R",'Mapa final'!$A$41),"")</f>
        <v/>
      </c>
      <c r="O40" s="266"/>
      <c r="P40" s="264" t="str">
        <f>IF(AND('Mapa final'!$J$29="Muy Baja",'Mapa final'!$N$29="Menor"),CONCATENATE("R",'Mapa final'!$A$29),"")</f>
        <v/>
      </c>
      <c r="Q40" s="265"/>
      <c r="R40" s="265" t="str">
        <f>IF(AND('Mapa final'!$J$35="Muy Baja",'Mapa final'!$N$35="Menor"),CONCATENATE("R",'Mapa final'!$A$35),"")</f>
        <v/>
      </c>
      <c r="S40" s="265"/>
      <c r="T40" s="265" t="str">
        <f>IF(AND('Mapa final'!$J$41="Muy Baja",'Mapa final'!$N$41="Menor"),CONCATENATE("R",'Mapa final'!$A$41),"")</f>
        <v/>
      </c>
      <c r="U40" s="266"/>
      <c r="V40" s="273" t="str">
        <f>IF(AND('Mapa final'!$J$29="Muy Baja",'Mapa final'!$N$29="Moderado"),CONCATENATE("R",'Mapa final'!$A$29),"")</f>
        <v/>
      </c>
      <c r="W40" s="274"/>
      <c r="X40" s="274" t="str">
        <f>IF(AND('Mapa final'!$J$35="Muy Baja",'Mapa final'!$N$35="Moderado"),CONCATENATE("R",'Mapa final'!$A$35),"")</f>
        <v/>
      </c>
      <c r="Y40" s="274"/>
      <c r="Z40" s="274" t="str">
        <f>IF(AND('Mapa final'!$J$41="Muy Baja",'Mapa final'!$N$41="Moderado"),CONCATENATE("R",'Mapa final'!$A$41),"")</f>
        <v/>
      </c>
      <c r="AA40" s="275"/>
      <c r="AB40" s="291" t="str">
        <f>IF(AND('Mapa final'!$J$29="Muy Baja",'Mapa final'!$N$29="Mayor"),CONCATENATE("R",'Mapa final'!$A$29),"")</f>
        <v/>
      </c>
      <c r="AC40" s="292"/>
      <c r="AD40" s="293" t="str">
        <f>IF(AND('Mapa final'!$J$35="Muy Baja",'Mapa final'!$N$35="Mayor"),CONCATENATE("R",'Mapa final'!$A$35),"")</f>
        <v/>
      </c>
      <c r="AE40" s="293"/>
      <c r="AF40" s="293" t="str">
        <f>IF(AND('Mapa final'!$J$41="Muy Baja",'Mapa final'!$N$41="Mayor"),CONCATENATE("R",'Mapa final'!$A$41),"")</f>
        <v/>
      </c>
      <c r="AG40" s="294"/>
      <c r="AH40" s="282" t="str">
        <f>IF(AND('Mapa final'!$J$29="Muy Baja",'Mapa final'!$N$29="Catastrófico"),CONCATENATE("R",'Mapa final'!$A$29),"")</f>
        <v/>
      </c>
      <c r="AI40" s="283"/>
      <c r="AJ40" s="283" t="str">
        <f>IF(AND('Mapa final'!$J$35="Muy Baja",'Mapa final'!$N$35="Catastrófico"),CONCATENATE("R",'Mapa final'!$A$35),"")</f>
        <v/>
      </c>
      <c r="AK40" s="283"/>
      <c r="AL40" s="283" t="str">
        <f>IF(AND('Mapa final'!$J$41="Muy Baja",'Mapa final'!$N$41="Catastrófico"),CONCATENATE("R",'Mapa final'!$A$41),"")</f>
        <v/>
      </c>
      <c r="AM40" s="284"/>
      <c r="AN40" s="84"/>
      <c r="AO40" s="84"/>
      <c r="AP40" s="84"/>
      <c r="AQ40" s="84"/>
      <c r="AR40" s="84"/>
      <c r="AS40" s="84"/>
      <c r="AT40" s="84"/>
      <c r="AU40" s="84"/>
      <c r="AV40" s="84"/>
      <c r="AW40" s="84"/>
      <c r="AX40" s="84"/>
      <c r="AY40" s="84"/>
      <c r="AZ40" s="84"/>
      <c r="BA40" s="84"/>
      <c r="BB40" s="84"/>
      <c r="BC40" s="84"/>
      <c r="BD40" s="84"/>
      <c r="BE40" s="84"/>
      <c r="BF40" s="84"/>
      <c r="BG40" s="84"/>
      <c r="BH40" s="84"/>
      <c r="BI40" s="84"/>
      <c r="BJ40" s="84"/>
      <c r="BK40" s="84"/>
      <c r="BL40" s="84"/>
      <c r="BM40" s="84"/>
      <c r="BN40" s="84"/>
      <c r="BO40" s="84"/>
      <c r="BP40" s="84"/>
      <c r="BQ40" s="84"/>
      <c r="BR40" s="84"/>
      <c r="BS40" s="84"/>
      <c r="BT40" s="84"/>
      <c r="BU40" s="84"/>
      <c r="BV40" s="84"/>
      <c r="BW40" s="84"/>
      <c r="BX40" s="84"/>
      <c r="BY40" s="84"/>
      <c r="BZ40" s="84"/>
      <c r="CA40" s="84"/>
      <c r="CB40" s="84"/>
    </row>
    <row r="41" spans="1:80" x14ac:dyDescent="0.3">
      <c r="A41" s="84"/>
      <c r="B41" s="313"/>
      <c r="C41" s="313"/>
      <c r="D41" s="314"/>
      <c r="E41" s="305"/>
      <c r="F41" s="306"/>
      <c r="G41" s="306"/>
      <c r="H41" s="306"/>
      <c r="I41" s="307"/>
      <c r="J41" s="264"/>
      <c r="K41" s="265"/>
      <c r="L41" s="265"/>
      <c r="M41" s="265"/>
      <c r="N41" s="265"/>
      <c r="O41" s="266"/>
      <c r="P41" s="264"/>
      <c r="Q41" s="265"/>
      <c r="R41" s="265"/>
      <c r="S41" s="265"/>
      <c r="T41" s="265"/>
      <c r="U41" s="266"/>
      <c r="V41" s="273"/>
      <c r="W41" s="274"/>
      <c r="X41" s="274"/>
      <c r="Y41" s="274"/>
      <c r="Z41" s="274"/>
      <c r="AA41" s="275"/>
      <c r="AB41" s="291"/>
      <c r="AC41" s="292"/>
      <c r="AD41" s="293"/>
      <c r="AE41" s="293"/>
      <c r="AF41" s="293"/>
      <c r="AG41" s="294"/>
      <c r="AH41" s="282"/>
      <c r="AI41" s="283"/>
      <c r="AJ41" s="283"/>
      <c r="AK41" s="283"/>
      <c r="AL41" s="283"/>
      <c r="AM41" s="284"/>
      <c r="AN41" s="84"/>
      <c r="AO41" s="84"/>
      <c r="AP41" s="84"/>
      <c r="AQ41" s="84"/>
      <c r="AR41" s="84"/>
      <c r="AS41" s="84"/>
      <c r="AT41" s="84"/>
      <c r="AU41" s="84"/>
      <c r="AV41" s="84"/>
      <c r="AW41" s="84"/>
      <c r="AX41" s="84"/>
      <c r="AY41" s="84"/>
      <c r="AZ41" s="84"/>
      <c r="BA41" s="84"/>
      <c r="BB41" s="84"/>
      <c r="BC41" s="84"/>
      <c r="BD41" s="84"/>
      <c r="BE41" s="84"/>
      <c r="BF41" s="84"/>
      <c r="BG41" s="84"/>
      <c r="BH41" s="84"/>
      <c r="BI41" s="84"/>
      <c r="BJ41" s="84"/>
      <c r="BK41" s="84"/>
      <c r="BL41" s="84"/>
      <c r="BM41" s="84"/>
      <c r="BN41" s="84"/>
      <c r="BO41" s="84"/>
      <c r="BP41" s="84"/>
      <c r="BQ41" s="84"/>
      <c r="BR41" s="84"/>
      <c r="BS41" s="84"/>
      <c r="BT41" s="84"/>
      <c r="BU41" s="84"/>
      <c r="BV41" s="84"/>
      <c r="BW41" s="84"/>
      <c r="BX41" s="84"/>
      <c r="BY41" s="84"/>
      <c r="BZ41" s="84"/>
      <c r="CA41" s="84"/>
      <c r="CB41" s="84"/>
    </row>
    <row r="42" spans="1:80" x14ac:dyDescent="0.3">
      <c r="A42" s="84"/>
      <c r="B42" s="313"/>
      <c r="C42" s="313"/>
      <c r="D42" s="314"/>
      <c r="E42" s="305"/>
      <c r="F42" s="306"/>
      <c r="G42" s="306"/>
      <c r="H42" s="306"/>
      <c r="I42" s="307"/>
      <c r="J42" s="264" t="str">
        <f>IF(AND('Mapa final'!$J$47="Muy Baja",'Mapa final'!$N$47="Leve"),CONCATENATE("R",'Mapa final'!$A$47),"")</f>
        <v/>
      </c>
      <c r="K42" s="265"/>
      <c r="L42" s="265" t="str">
        <f>IF(AND('Mapa final'!$J$53="Muy Baja",'Mapa final'!$N$53="Leve"),CONCATENATE("R",'Mapa final'!$A$53),"")</f>
        <v/>
      </c>
      <c r="M42" s="265"/>
      <c r="N42" s="265" t="str">
        <f>IF(AND('Mapa final'!$J$59="Muy Baja",'Mapa final'!$N$59="Leve"),CONCATENATE("R",'Mapa final'!$A$59),"")</f>
        <v/>
      </c>
      <c r="O42" s="266"/>
      <c r="P42" s="264" t="str">
        <f>IF(AND('Mapa final'!$J$47="Muy Baja",'Mapa final'!$N$47="Menor"),CONCATENATE("R",'Mapa final'!$A$47),"")</f>
        <v/>
      </c>
      <c r="Q42" s="265"/>
      <c r="R42" s="265" t="str">
        <f>IF(AND('Mapa final'!$J$53="Muy Baja",'Mapa final'!$N$53="Menor"),CONCATENATE("R",'Mapa final'!$A$53),"")</f>
        <v/>
      </c>
      <c r="S42" s="265"/>
      <c r="T42" s="265" t="str">
        <f>IF(AND('Mapa final'!$J$59="Muy Baja",'Mapa final'!$N$59="Menor"),CONCATENATE("R",'Mapa final'!$A$59),"")</f>
        <v/>
      </c>
      <c r="U42" s="266"/>
      <c r="V42" s="273" t="str">
        <f>IF(AND('Mapa final'!$J$47="Muy Baja",'Mapa final'!$N$47="Moderado"),CONCATENATE("R",'Mapa final'!$A$47),"")</f>
        <v/>
      </c>
      <c r="W42" s="274"/>
      <c r="X42" s="274" t="str">
        <f>IF(AND('Mapa final'!$J$53="Muy Baja",'Mapa final'!$N$53="Moderado"),CONCATENATE("R",'Mapa final'!$A$53),"")</f>
        <v/>
      </c>
      <c r="Y42" s="274"/>
      <c r="Z42" s="274" t="str">
        <f>IF(AND('Mapa final'!$J$59="Muy Baja",'Mapa final'!$N$59="Moderado"),CONCATENATE("R",'Mapa final'!$A$59),"")</f>
        <v/>
      </c>
      <c r="AA42" s="275"/>
      <c r="AB42" s="291" t="str">
        <f>IF(AND('Mapa final'!$J$47="Muy Baja",'Mapa final'!$N$47="Mayor"),CONCATENATE("R",'Mapa final'!$A$47),"")</f>
        <v/>
      </c>
      <c r="AC42" s="292"/>
      <c r="AD42" s="293" t="str">
        <f>IF(AND('Mapa final'!$J$53="Muy Baja",'Mapa final'!$N$53="Mayor"),CONCATENATE("R",'Mapa final'!$A$53),"")</f>
        <v/>
      </c>
      <c r="AE42" s="293"/>
      <c r="AF42" s="293" t="str">
        <f>IF(AND('Mapa final'!$J$59="Muy Baja",'Mapa final'!$N$59="Mayor"),CONCATENATE("R",'Mapa final'!$A$59),"")</f>
        <v/>
      </c>
      <c r="AG42" s="294"/>
      <c r="AH42" s="282" t="str">
        <f>IF(AND('Mapa final'!$J$47="Muy Baja",'Mapa final'!$N$47="Catastrófico"),CONCATENATE("R",'Mapa final'!$A$47),"")</f>
        <v/>
      </c>
      <c r="AI42" s="283"/>
      <c r="AJ42" s="283" t="str">
        <f>IF(AND('Mapa final'!$J$53="Muy Baja",'Mapa final'!$N$53="Catastrófico"),CONCATENATE("R",'Mapa final'!$A$53),"")</f>
        <v/>
      </c>
      <c r="AK42" s="283"/>
      <c r="AL42" s="283" t="str">
        <f>IF(AND('Mapa final'!$J$59="Muy Baja",'Mapa final'!$N$59="Catastrófico"),CONCATENATE("R",'Mapa final'!$A$59),"")</f>
        <v/>
      </c>
      <c r="AM42" s="284"/>
      <c r="AN42" s="84"/>
      <c r="AO42" s="84"/>
      <c r="AP42" s="84"/>
      <c r="AQ42" s="84"/>
      <c r="AR42" s="84"/>
      <c r="AS42" s="84"/>
      <c r="AT42" s="84"/>
      <c r="AU42" s="84"/>
      <c r="AV42" s="84"/>
      <c r="AW42" s="84"/>
      <c r="AX42" s="84"/>
      <c r="AY42" s="84"/>
      <c r="AZ42" s="84"/>
      <c r="BA42" s="84"/>
      <c r="BB42" s="84"/>
      <c r="BC42" s="84"/>
      <c r="BD42" s="84"/>
      <c r="BE42" s="84"/>
      <c r="BF42" s="84"/>
      <c r="BG42" s="84"/>
      <c r="BH42" s="84"/>
      <c r="BI42" s="84"/>
      <c r="BJ42" s="84"/>
      <c r="BK42" s="84"/>
      <c r="BL42" s="84"/>
      <c r="BM42" s="84"/>
      <c r="BN42" s="84"/>
      <c r="BO42" s="84"/>
      <c r="BP42" s="84"/>
      <c r="BQ42" s="84"/>
      <c r="BR42" s="84"/>
      <c r="BS42" s="84"/>
      <c r="BT42" s="84"/>
      <c r="BU42" s="84"/>
      <c r="BV42" s="84"/>
      <c r="BW42" s="84"/>
      <c r="BX42" s="84"/>
      <c r="BY42" s="84"/>
      <c r="BZ42" s="84"/>
      <c r="CA42" s="84"/>
      <c r="CB42" s="84"/>
    </row>
    <row r="43" spans="1:80" x14ac:dyDescent="0.3">
      <c r="A43" s="84"/>
      <c r="B43" s="313"/>
      <c r="C43" s="313"/>
      <c r="D43" s="314"/>
      <c r="E43" s="305"/>
      <c r="F43" s="306"/>
      <c r="G43" s="306"/>
      <c r="H43" s="306"/>
      <c r="I43" s="307"/>
      <c r="J43" s="264"/>
      <c r="K43" s="265"/>
      <c r="L43" s="265"/>
      <c r="M43" s="265"/>
      <c r="N43" s="265"/>
      <c r="O43" s="266"/>
      <c r="P43" s="264"/>
      <c r="Q43" s="265"/>
      <c r="R43" s="265"/>
      <c r="S43" s="265"/>
      <c r="T43" s="265"/>
      <c r="U43" s="266"/>
      <c r="V43" s="273"/>
      <c r="W43" s="274"/>
      <c r="X43" s="274"/>
      <c r="Y43" s="274"/>
      <c r="Z43" s="274"/>
      <c r="AA43" s="275"/>
      <c r="AB43" s="291"/>
      <c r="AC43" s="292"/>
      <c r="AD43" s="293"/>
      <c r="AE43" s="293"/>
      <c r="AF43" s="293"/>
      <c r="AG43" s="294"/>
      <c r="AH43" s="282"/>
      <c r="AI43" s="283"/>
      <c r="AJ43" s="283"/>
      <c r="AK43" s="283"/>
      <c r="AL43" s="283"/>
      <c r="AM43" s="284"/>
      <c r="AN43" s="84"/>
      <c r="AO43" s="84"/>
      <c r="AP43" s="84"/>
      <c r="AQ43" s="84"/>
      <c r="AR43" s="84"/>
      <c r="AS43" s="84"/>
      <c r="AT43" s="84"/>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84"/>
      <c r="BU43" s="84"/>
      <c r="BV43" s="84"/>
      <c r="BW43" s="84"/>
      <c r="BX43" s="84"/>
      <c r="BY43" s="84"/>
      <c r="BZ43" s="84"/>
      <c r="CA43" s="84"/>
      <c r="CB43" s="84"/>
    </row>
    <row r="44" spans="1:80" x14ac:dyDescent="0.3">
      <c r="A44" s="84"/>
      <c r="B44" s="313"/>
      <c r="C44" s="313"/>
      <c r="D44" s="314"/>
      <c r="E44" s="305"/>
      <c r="F44" s="306"/>
      <c r="G44" s="306"/>
      <c r="H44" s="306"/>
      <c r="I44" s="307"/>
      <c r="J44" s="264" t="str">
        <f>IF(AND('Mapa final'!$J$65="Muy Baja",'Mapa final'!$N$65="Leve"),CONCATENATE("R",'Mapa final'!$A$65),"")</f>
        <v/>
      </c>
      <c r="K44" s="265"/>
      <c r="L44" s="265" t="str">
        <f>IF(AND('Mapa final'!$J$71="Muy Baja",'Mapa final'!$N$71="Leve"),CONCATENATE("R",'Mapa final'!$A$71),"")</f>
        <v/>
      </c>
      <c r="M44" s="265"/>
      <c r="N44" s="265" t="str">
        <f>IF(AND('Mapa final'!$J$77="Muy Baja",'Mapa final'!$N$77="Leve"),CONCATENATE("R",'Mapa final'!$A$77),"")</f>
        <v/>
      </c>
      <c r="O44" s="266"/>
      <c r="P44" s="264" t="str">
        <f>IF(AND('Mapa final'!$J$65="Muy Baja",'Mapa final'!$N$65="Menor"),CONCATENATE("R",'Mapa final'!$A$65),"")</f>
        <v/>
      </c>
      <c r="Q44" s="265"/>
      <c r="R44" s="265" t="str">
        <f>IF(AND('Mapa final'!$J$71="Muy Baja",'Mapa final'!$N$71="Menor"),CONCATENATE("R",'Mapa final'!$A$71),"")</f>
        <v/>
      </c>
      <c r="S44" s="265"/>
      <c r="T44" s="265" t="str">
        <f>IF(AND('Mapa final'!$J$77="Muy Baja",'Mapa final'!$N$77="Menor"),CONCATENATE("R",'Mapa final'!$A$77),"")</f>
        <v/>
      </c>
      <c r="U44" s="266"/>
      <c r="V44" s="273" t="str">
        <f>IF(AND('Mapa final'!$J$65="Muy Baja",'Mapa final'!$N$65="Moderado"),CONCATENATE("R",'Mapa final'!$A$65),"")</f>
        <v/>
      </c>
      <c r="W44" s="274"/>
      <c r="X44" s="274" t="str">
        <f>IF(AND('Mapa final'!$J$71="Muy Baja",'Mapa final'!$N$71="Moderado"),CONCATENATE("R",'Mapa final'!$A$71),"")</f>
        <v/>
      </c>
      <c r="Y44" s="274"/>
      <c r="Z44" s="274" t="str">
        <f>IF(AND('Mapa final'!$J$77="Muy Baja",'Mapa final'!$N$77="Moderado"),CONCATENATE("R",'Mapa final'!$A$77),"")</f>
        <v/>
      </c>
      <c r="AA44" s="275"/>
      <c r="AB44" s="291" t="str">
        <f>IF(AND('Mapa final'!$J$65="Muy Baja",'Mapa final'!$N$65="Mayor"),CONCATENATE("R",'Mapa final'!$A$65),"")</f>
        <v/>
      </c>
      <c r="AC44" s="292"/>
      <c r="AD44" s="293" t="str">
        <f>IF(AND('Mapa final'!$J$71="Muy Baja",'Mapa final'!$N$71="Mayor"),CONCATENATE("R",'Mapa final'!$A$71),"")</f>
        <v/>
      </c>
      <c r="AE44" s="293"/>
      <c r="AF44" s="293" t="str">
        <f>IF(AND('Mapa final'!$J$77="Muy Baja",'Mapa final'!$N$77="Mayor"),CONCATENATE("R",'Mapa final'!$A$77),"")</f>
        <v/>
      </c>
      <c r="AG44" s="294"/>
      <c r="AH44" s="282" t="str">
        <f>IF(AND('Mapa final'!$J$65="Muy Baja",'Mapa final'!$N$65="Catastrófico"),CONCATENATE("R",'Mapa final'!$A$65),"")</f>
        <v/>
      </c>
      <c r="AI44" s="283"/>
      <c r="AJ44" s="283" t="str">
        <f>IF(AND('Mapa final'!$J$71="Muy Baja",'Mapa final'!$N$71="Catastrófico"),CONCATENATE("R",'Mapa final'!$A$71),"")</f>
        <v/>
      </c>
      <c r="AK44" s="283"/>
      <c r="AL44" s="283" t="str">
        <f>IF(AND('Mapa final'!$J$77="Muy Baja",'Mapa final'!$N$77="Catastrófico"),CONCATENATE("R",'Mapa final'!$A$77),"")</f>
        <v/>
      </c>
      <c r="AM44" s="284"/>
      <c r="AN44" s="84"/>
      <c r="AO44" s="84"/>
      <c r="AP44" s="84"/>
      <c r="AQ44" s="84"/>
      <c r="AR44" s="84"/>
      <c r="AS44" s="84"/>
      <c r="AT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c r="BY44" s="84"/>
      <c r="BZ44" s="84"/>
      <c r="CA44" s="84"/>
      <c r="CB44" s="84"/>
    </row>
    <row r="45" spans="1:80" ht="15" thickBot="1" x14ac:dyDescent="0.35">
      <c r="A45" s="84"/>
      <c r="B45" s="313"/>
      <c r="C45" s="313"/>
      <c r="D45" s="314"/>
      <c r="E45" s="308"/>
      <c r="F45" s="309"/>
      <c r="G45" s="309"/>
      <c r="H45" s="309"/>
      <c r="I45" s="310"/>
      <c r="J45" s="267"/>
      <c r="K45" s="268"/>
      <c r="L45" s="268"/>
      <c r="M45" s="268"/>
      <c r="N45" s="268"/>
      <c r="O45" s="269"/>
      <c r="P45" s="267"/>
      <c r="Q45" s="268"/>
      <c r="R45" s="268"/>
      <c r="S45" s="268"/>
      <c r="T45" s="268"/>
      <c r="U45" s="269"/>
      <c r="V45" s="276"/>
      <c r="W45" s="277"/>
      <c r="X45" s="277"/>
      <c r="Y45" s="277"/>
      <c r="Z45" s="277"/>
      <c r="AA45" s="278"/>
      <c r="AB45" s="295"/>
      <c r="AC45" s="296"/>
      <c r="AD45" s="296"/>
      <c r="AE45" s="296"/>
      <c r="AF45" s="296"/>
      <c r="AG45" s="297"/>
      <c r="AH45" s="285"/>
      <c r="AI45" s="286"/>
      <c r="AJ45" s="286"/>
      <c r="AK45" s="286"/>
      <c r="AL45" s="286"/>
      <c r="AM45" s="287"/>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c r="BZ45" s="84"/>
      <c r="CA45" s="84"/>
      <c r="CB45" s="84"/>
    </row>
    <row r="46" spans="1:80" x14ac:dyDescent="0.3">
      <c r="A46" s="84"/>
      <c r="B46" s="84"/>
      <c r="C46" s="84"/>
      <c r="D46" s="84"/>
      <c r="E46" s="84"/>
      <c r="F46" s="84"/>
      <c r="G46" s="84"/>
      <c r="H46" s="84"/>
      <c r="I46" s="84"/>
      <c r="J46" s="302" t="s">
        <v>104</v>
      </c>
      <c r="K46" s="303"/>
      <c r="L46" s="303"/>
      <c r="M46" s="303"/>
      <c r="N46" s="303"/>
      <c r="O46" s="304"/>
      <c r="P46" s="302" t="s">
        <v>103</v>
      </c>
      <c r="Q46" s="303"/>
      <c r="R46" s="303"/>
      <c r="S46" s="303"/>
      <c r="T46" s="303"/>
      <c r="U46" s="304"/>
      <c r="V46" s="302" t="s">
        <v>102</v>
      </c>
      <c r="W46" s="303"/>
      <c r="X46" s="303"/>
      <c r="Y46" s="303"/>
      <c r="Z46" s="303"/>
      <c r="AA46" s="304"/>
      <c r="AB46" s="302" t="s">
        <v>101</v>
      </c>
      <c r="AC46" s="312"/>
      <c r="AD46" s="303"/>
      <c r="AE46" s="303"/>
      <c r="AF46" s="303"/>
      <c r="AG46" s="304"/>
      <c r="AH46" s="302" t="s">
        <v>100</v>
      </c>
      <c r="AI46" s="303"/>
      <c r="AJ46" s="303"/>
      <c r="AK46" s="303"/>
      <c r="AL46" s="303"/>
      <c r="AM46" s="304"/>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c r="BY46" s="84"/>
      <c r="BZ46" s="84"/>
      <c r="CA46" s="84"/>
      <c r="CB46" s="84"/>
    </row>
    <row r="47" spans="1:80" x14ac:dyDescent="0.3">
      <c r="A47" s="84"/>
      <c r="B47" s="84"/>
      <c r="C47" s="84"/>
      <c r="D47" s="84"/>
      <c r="E47" s="84"/>
      <c r="F47" s="84"/>
      <c r="G47" s="84"/>
      <c r="H47" s="84"/>
      <c r="I47" s="84"/>
      <c r="J47" s="305"/>
      <c r="K47" s="306"/>
      <c r="L47" s="306"/>
      <c r="M47" s="306"/>
      <c r="N47" s="306"/>
      <c r="O47" s="307"/>
      <c r="P47" s="305"/>
      <c r="Q47" s="306"/>
      <c r="R47" s="306"/>
      <c r="S47" s="306"/>
      <c r="T47" s="306"/>
      <c r="U47" s="307"/>
      <c r="V47" s="305"/>
      <c r="W47" s="306"/>
      <c r="X47" s="306"/>
      <c r="Y47" s="306"/>
      <c r="Z47" s="306"/>
      <c r="AA47" s="307"/>
      <c r="AB47" s="305"/>
      <c r="AC47" s="306"/>
      <c r="AD47" s="306"/>
      <c r="AE47" s="306"/>
      <c r="AF47" s="306"/>
      <c r="AG47" s="307"/>
      <c r="AH47" s="305"/>
      <c r="AI47" s="306"/>
      <c r="AJ47" s="306"/>
      <c r="AK47" s="306"/>
      <c r="AL47" s="306"/>
      <c r="AM47" s="307"/>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c r="BZ47" s="84"/>
      <c r="CA47" s="84"/>
      <c r="CB47" s="84"/>
    </row>
    <row r="48" spans="1:80" x14ac:dyDescent="0.3">
      <c r="A48" s="84"/>
      <c r="B48" s="84"/>
      <c r="C48" s="84"/>
      <c r="D48" s="84"/>
      <c r="E48" s="84"/>
      <c r="F48" s="84"/>
      <c r="G48" s="84"/>
      <c r="H48" s="84"/>
      <c r="I48" s="84"/>
      <c r="J48" s="305"/>
      <c r="K48" s="306"/>
      <c r="L48" s="306"/>
      <c r="M48" s="306"/>
      <c r="N48" s="306"/>
      <c r="O48" s="307"/>
      <c r="P48" s="305"/>
      <c r="Q48" s="306"/>
      <c r="R48" s="306"/>
      <c r="S48" s="306"/>
      <c r="T48" s="306"/>
      <c r="U48" s="307"/>
      <c r="V48" s="305"/>
      <c r="W48" s="306"/>
      <c r="X48" s="306"/>
      <c r="Y48" s="306"/>
      <c r="Z48" s="306"/>
      <c r="AA48" s="307"/>
      <c r="AB48" s="305"/>
      <c r="AC48" s="306"/>
      <c r="AD48" s="306"/>
      <c r="AE48" s="306"/>
      <c r="AF48" s="306"/>
      <c r="AG48" s="307"/>
      <c r="AH48" s="305"/>
      <c r="AI48" s="306"/>
      <c r="AJ48" s="306"/>
      <c r="AK48" s="306"/>
      <c r="AL48" s="306"/>
      <c r="AM48" s="307"/>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4"/>
      <c r="BR48" s="84"/>
      <c r="BS48" s="84"/>
      <c r="BT48" s="84"/>
      <c r="BU48" s="84"/>
      <c r="BV48" s="84"/>
      <c r="BW48" s="84"/>
      <c r="BX48" s="84"/>
      <c r="BY48" s="84"/>
      <c r="BZ48" s="84"/>
      <c r="CA48" s="84"/>
      <c r="CB48" s="84"/>
    </row>
    <row r="49" spans="1:80" x14ac:dyDescent="0.3">
      <c r="A49" s="84"/>
      <c r="B49" s="84"/>
      <c r="C49" s="84"/>
      <c r="D49" s="84"/>
      <c r="E49" s="84"/>
      <c r="F49" s="84"/>
      <c r="G49" s="84"/>
      <c r="H49" s="84"/>
      <c r="I49" s="84"/>
      <c r="J49" s="305"/>
      <c r="K49" s="306"/>
      <c r="L49" s="306"/>
      <c r="M49" s="306"/>
      <c r="N49" s="306"/>
      <c r="O49" s="307"/>
      <c r="P49" s="305"/>
      <c r="Q49" s="306"/>
      <c r="R49" s="306"/>
      <c r="S49" s="306"/>
      <c r="T49" s="306"/>
      <c r="U49" s="307"/>
      <c r="V49" s="305"/>
      <c r="W49" s="306"/>
      <c r="X49" s="306"/>
      <c r="Y49" s="306"/>
      <c r="Z49" s="306"/>
      <c r="AA49" s="307"/>
      <c r="AB49" s="305"/>
      <c r="AC49" s="306"/>
      <c r="AD49" s="306"/>
      <c r="AE49" s="306"/>
      <c r="AF49" s="306"/>
      <c r="AG49" s="307"/>
      <c r="AH49" s="305"/>
      <c r="AI49" s="306"/>
      <c r="AJ49" s="306"/>
      <c r="AK49" s="306"/>
      <c r="AL49" s="306"/>
      <c r="AM49" s="307"/>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c r="BZ49" s="84"/>
      <c r="CA49" s="84"/>
      <c r="CB49" s="84"/>
    </row>
    <row r="50" spans="1:80" x14ac:dyDescent="0.3">
      <c r="A50" s="84"/>
      <c r="B50" s="84"/>
      <c r="C50" s="84"/>
      <c r="D50" s="84"/>
      <c r="E50" s="84"/>
      <c r="F50" s="84"/>
      <c r="G50" s="84"/>
      <c r="H50" s="84"/>
      <c r="I50" s="84"/>
      <c r="J50" s="305"/>
      <c r="K50" s="306"/>
      <c r="L50" s="306"/>
      <c r="M50" s="306"/>
      <c r="N50" s="306"/>
      <c r="O50" s="307"/>
      <c r="P50" s="305"/>
      <c r="Q50" s="306"/>
      <c r="R50" s="306"/>
      <c r="S50" s="306"/>
      <c r="T50" s="306"/>
      <c r="U50" s="307"/>
      <c r="V50" s="305"/>
      <c r="W50" s="306"/>
      <c r="X50" s="306"/>
      <c r="Y50" s="306"/>
      <c r="Z50" s="306"/>
      <c r="AA50" s="307"/>
      <c r="AB50" s="305"/>
      <c r="AC50" s="306"/>
      <c r="AD50" s="306"/>
      <c r="AE50" s="306"/>
      <c r="AF50" s="306"/>
      <c r="AG50" s="307"/>
      <c r="AH50" s="305"/>
      <c r="AI50" s="306"/>
      <c r="AJ50" s="306"/>
      <c r="AK50" s="306"/>
      <c r="AL50" s="306"/>
      <c r="AM50" s="307"/>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4"/>
      <c r="BR50" s="84"/>
      <c r="BS50" s="84"/>
      <c r="BT50" s="84"/>
      <c r="BU50" s="84"/>
      <c r="BV50" s="84"/>
      <c r="BW50" s="84"/>
      <c r="BX50" s="84"/>
      <c r="BY50" s="84"/>
      <c r="BZ50" s="84"/>
      <c r="CA50" s="84"/>
      <c r="CB50" s="84"/>
    </row>
    <row r="51" spans="1:80" ht="15" thickBot="1" x14ac:dyDescent="0.35">
      <c r="A51" s="84"/>
      <c r="B51" s="84"/>
      <c r="C51" s="84"/>
      <c r="D51" s="84"/>
      <c r="E51" s="84"/>
      <c r="F51" s="84"/>
      <c r="G51" s="84"/>
      <c r="H51" s="84"/>
      <c r="I51" s="84"/>
      <c r="J51" s="308"/>
      <c r="K51" s="309"/>
      <c r="L51" s="309"/>
      <c r="M51" s="309"/>
      <c r="N51" s="309"/>
      <c r="O51" s="310"/>
      <c r="P51" s="308"/>
      <c r="Q51" s="309"/>
      <c r="R51" s="309"/>
      <c r="S51" s="309"/>
      <c r="T51" s="309"/>
      <c r="U51" s="310"/>
      <c r="V51" s="308"/>
      <c r="W51" s="309"/>
      <c r="X51" s="309"/>
      <c r="Y51" s="309"/>
      <c r="Z51" s="309"/>
      <c r="AA51" s="310"/>
      <c r="AB51" s="308"/>
      <c r="AC51" s="309"/>
      <c r="AD51" s="309"/>
      <c r="AE51" s="309"/>
      <c r="AF51" s="309"/>
      <c r="AG51" s="310"/>
      <c r="AH51" s="308"/>
      <c r="AI51" s="309"/>
      <c r="AJ51" s="309"/>
      <c r="AK51" s="309"/>
      <c r="AL51" s="309"/>
      <c r="AM51" s="310"/>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4"/>
      <c r="BT51" s="84"/>
      <c r="BU51" s="84"/>
      <c r="BV51" s="84"/>
      <c r="BW51" s="84"/>
      <c r="BX51" s="84"/>
      <c r="BY51" s="84"/>
      <c r="BZ51" s="84"/>
      <c r="CA51" s="84"/>
      <c r="CB51" s="84"/>
    </row>
    <row r="52" spans="1:80" x14ac:dyDescent="0.3">
      <c r="A52" s="84"/>
      <c r="B52" s="84"/>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4"/>
      <c r="BR52" s="84"/>
      <c r="BS52" s="84"/>
      <c r="BT52" s="84"/>
      <c r="BU52" s="84"/>
      <c r="BV52" s="84"/>
      <c r="BW52" s="84"/>
      <c r="BX52" s="84"/>
      <c r="BY52" s="84"/>
      <c r="BZ52" s="84"/>
      <c r="CA52" s="84"/>
      <c r="CB52" s="84"/>
    </row>
    <row r="53" spans="1:80" ht="15" customHeight="1" x14ac:dyDescent="0.3">
      <c r="A53" s="84"/>
      <c r="B53" s="88"/>
      <c r="C53" s="88"/>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4"/>
      <c r="AV53" s="84"/>
      <c r="AW53" s="84"/>
      <c r="AX53" s="84"/>
      <c r="AY53" s="84"/>
      <c r="AZ53" s="84"/>
      <c r="BA53" s="84"/>
      <c r="BB53" s="84"/>
      <c r="BC53" s="84"/>
      <c r="BD53" s="84"/>
      <c r="BE53" s="84"/>
      <c r="BF53" s="84"/>
      <c r="BG53" s="84"/>
      <c r="BH53" s="84"/>
      <c r="BI53" s="84"/>
      <c r="BJ53" s="84"/>
      <c r="BK53" s="84"/>
      <c r="BL53" s="84"/>
      <c r="BM53" s="84"/>
      <c r="BN53" s="84"/>
      <c r="BO53" s="84"/>
      <c r="BP53" s="84"/>
      <c r="BQ53" s="84"/>
      <c r="BR53" s="84"/>
      <c r="BS53" s="84"/>
      <c r="BT53" s="84"/>
      <c r="BU53" s="84"/>
      <c r="BV53" s="84"/>
      <c r="BW53" s="84"/>
      <c r="BX53" s="84"/>
      <c r="BY53" s="84"/>
      <c r="BZ53" s="84"/>
      <c r="CA53" s="84"/>
      <c r="CB53" s="84"/>
    </row>
    <row r="54" spans="1:80" ht="15" customHeight="1" x14ac:dyDescent="0.3">
      <c r="A54" s="84"/>
      <c r="B54" s="88"/>
      <c r="C54" s="88"/>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8"/>
      <c r="AI54" s="88"/>
      <c r="AJ54" s="88"/>
      <c r="AK54" s="88"/>
      <c r="AL54" s="88"/>
      <c r="AM54" s="88"/>
      <c r="AN54" s="88"/>
      <c r="AO54" s="88"/>
      <c r="AP54" s="88"/>
      <c r="AQ54" s="88"/>
      <c r="AR54" s="88"/>
      <c r="AS54" s="88"/>
      <c r="AT54" s="88"/>
      <c r="AU54" s="84"/>
      <c r="AV54" s="84"/>
      <c r="AW54" s="84"/>
      <c r="AX54" s="84"/>
      <c r="AY54" s="84"/>
      <c r="AZ54" s="84"/>
      <c r="BA54" s="84"/>
      <c r="BB54" s="84"/>
      <c r="BC54" s="84"/>
      <c r="BD54" s="84"/>
      <c r="BE54" s="84"/>
      <c r="BF54" s="84"/>
      <c r="BG54" s="84"/>
      <c r="BH54" s="84"/>
      <c r="BI54" s="84"/>
      <c r="BJ54" s="84"/>
      <c r="BK54" s="84"/>
      <c r="BL54" s="84"/>
      <c r="BM54" s="84"/>
      <c r="BN54" s="84"/>
      <c r="BO54" s="84"/>
      <c r="BP54" s="84"/>
      <c r="BQ54" s="84"/>
      <c r="BR54" s="84"/>
      <c r="BS54" s="84"/>
      <c r="BT54" s="84"/>
      <c r="BU54" s="84"/>
      <c r="BV54" s="84"/>
      <c r="BW54" s="84"/>
      <c r="BX54" s="84"/>
      <c r="BY54" s="84"/>
      <c r="BZ54" s="84"/>
      <c r="CA54" s="84"/>
      <c r="CB54" s="84"/>
    </row>
    <row r="55" spans="1:80" x14ac:dyDescent="0.3">
      <c r="A55" s="84"/>
      <c r="B55" s="84"/>
      <c r="C55" s="84"/>
      <c r="D55" s="84"/>
      <c r="E55" s="84"/>
      <c r="F55" s="84"/>
      <c r="G55" s="84"/>
      <c r="H55" s="84"/>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row>
    <row r="56" spans="1:80" x14ac:dyDescent="0.3">
      <c r="A56" s="84"/>
      <c r="B56" s="84"/>
      <c r="C56" s="84"/>
      <c r="D56" s="84"/>
      <c r="E56" s="84"/>
      <c r="F56" s="84"/>
      <c r="G56" s="84"/>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row>
    <row r="57" spans="1:80" x14ac:dyDescent="0.3">
      <c r="A57" s="84"/>
      <c r="B57" s="84"/>
      <c r="C57" s="84"/>
      <c r="D57" s="84"/>
      <c r="E57" s="84"/>
      <c r="F57" s="84"/>
      <c r="G57" s="84"/>
      <c r="H57" s="84"/>
      <c r="I57" s="84"/>
      <c r="J57" s="84"/>
      <c r="K57" s="84"/>
      <c r="L57" s="84"/>
      <c r="M57" s="84"/>
      <c r="N57" s="84"/>
      <c r="O57" s="84"/>
      <c r="P57" s="84"/>
      <c r="Q57" s="84"/>
      <c r="R57" s="84"/>
      <c r="S57" s="84"/>
      <c r="T57" s="84"/>
      <c r="U57" s="84"/>
      <c r="V57" s="84"/>
      <c r="W57" s="84"/>
      <c r="X57" s="84"/>
      <c r="Y57" s="84"/>
      <c r="Z57" s="84"/>
      <c r="AA57" s="84"/>
      <c r="AB57" s="84"/>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4"/>
      <c r="BR57" s="84"/>
      <c r="BS57" s="84"/>
      <c r="BT57" s="84"/>
      <c r="BU57" s="84"/>
      <c r="BV57" s="84"/>
      <c r="BW57" s="84"/>
      <c r="BX57" s="84"/>
      <c r="BY57" s="84"/>
      <c r="BZ57" s="84"/>
      <c r="CA57" s="84"/>
      <c r="CB57" s="84"/>
    </row>
    <row r="58" spans="1:80" x14ac:dyDescent="0.3">
      <c r="A58" s="84"/>
      <c r="B58" s="84"/>
      <c r="C58" s="84"/>
      <c r="D58" s="84"/>
      <c r="E58" s="84"/>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R58" s="84"/>
      <c r="BS58" s="84"/>
      <c r="BT58" s="84"/>
      <c r="BU58" s="84"/>
      <c r="BV58" s="84"/>
      <c r="BW58" s="84"/>
      <c r="BX58" s="84"/>
      <c r="BY58" s="84"/>
      <c r="BZ58" s="84"/>
      <c r="CA58" s="84"/>
      <c r="CB58" s="84"/>
    </row>
    <row r="59" spans="1:80" x14ac:dyDescent="0.3">
      <c r="A59" s="84"/>
      <c r="B59" s="84"/>
      <c r="C59" s="84"/>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c r="AG59" s="84"/>
      <c r="AH59" s="84"/>
      <c r="AI59" s="84"/>
      <c r="AJ59" s="84"/>
      <c r="AK59" s="84"/>
      <c r="AL59" s="84"/>
      <c r="AM59" s="84"/>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BU59" s="84"/>
      <c r="BV59" s="84"/>
      <c r="BW59" s="84"/>
      <c r="BX59" s="84"/>
      <c r="BY59" s="84"/>
      <c r="BZ59" s="84"/>
      <c r="CA59" s="84"/>
      <c r="CB59" s="84"/>
    </row>
    <row r="60" spans="1:80" x14ac:dyDescent="0.3">
      <c r="A60" s="84"/>
      <c r="B60" s="84"/>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4"/>
      <c r="BR60" s="84"/>
      <c r="BS60" s="84"/>
      <c r="BT60" s="84"/>
      <c r="BU60" s="84"/>
      <c r="BV60" s="84"/>
      <c r="BW60" s="84"/>
      <c r="BX60" s="84"/>
      <c r="BY60" s="84"/>
      <c r="BZ60" s="84"/>
      <c r="CA60" s="84"/>
      <c r="CB60" s="84"/>
    </row>
    <row r="61" spans="1:80" x14ac:dyDescent="0.3">
      <c r="A61" s="84"/>
      <c r="B61" s="84"/>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4"/>
      <c r="BK61" s="84"/>
      <c r="BL61" s="84"/>
      <c r="BM61" s="84"/>
      <c r="BN61" s="84"/>
      <c r="BO61" s="84"/>
      <c r="BP61" s="84"/>
      <c r="BQ61" s="84"/>
      <c r="BR61" s="84"/>
      <c r="BS61" s="84"/>
      <c r="BT61" s="84"/>
      <c r="BU61" s="84"/>
      <c r="BV61" s="84"/>
      <c r="BW61" s="84"/>
      <c r="BX61" s="84"/>
      <c r="BY61" s="84"/>
      <c r="BZ61" s="84"/>
      <c r="CA61" s="84"/>
      <c r="CB61" s="84"/>
    </row>
    <row r="62" spans="1:80" x14ac:dyDescent="0.3">
      <c r="A62" s="84"/>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4"/>
      <c r="BC62" s="84"/>
      <c r="BD62" s="84"/>
      <c r="BE62" s="84"/>
      <c r="BF62" s="84"/>
      <c r="BG62" s="84"/>
      <c r="BH62" s="84"/>
      <c r="BI62" s="84"/>
      <c r="BJ62" s="84"/>
      <c r="BK62" s="84"/>
      <c r="BL62" s="84"/>
      <c r="BM62" s="84"/>
      <c r="BN62" s="84"/>
      <c r="BO62" s="84"/>
      <c r="BP62" s="84"/>
      <c r="BQ62" s="84"/>
      <c r="BR62" s="84"/>
      <c r="BS62" s="84"/>
      <c r="BT62" s="84"/>
      <c r="BU62" s="84"/>
      <c r="BV62" s="84"/>
      <c r="BW62" s="84"/>
      <c r="BX62" s="84"/>
      <c r="BY62" s="84"/>
      <c r="BZ62" s="84"/>
      <c r="CA62" s="84"/>
      <c r="CB62" s="84"/>
    </row>
    <row r="63" spans="1:80" x14ac:dyDescent="0.3">
      <c r="A63" s="84"/>
      <c r="B63" s="84"/>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c r="AN63" s="84"/>
      <c r="AO63" s="84"/>
      <c r="AP63" s="84"/>
      <c r="AQ63" s="84"/>
      <c r="AR63" s="84"/>
      <c r="AS63" s="84"/>
      <c r="AT63" s="84"/>
      <c r="AU63" s="84"/>
      <c r="AV63" s="84"/>
      <c r="AW63" s="84"/>
      <c r="AX63" s="84"/>
      <c r="AY63" s="84"/>
      <c r="AZ63" s="84"/>
      <c r="BA63" s="84"/>
      <c r="BB63" s="84"/>
      <c r="BC63" s="84"/>
      <c r="BD63" s="84"/>
      <c r="BE63" s="84"/>
      <c r="BF63" s="84"/>
      <c r="BG63" s="84"/>
      <c r="BH63" s="84"/>
      <c r="BI63" s="84"/>
      <c r="BJ63" s="84"/>
      <c r="BK63" s="84"/>
      <c r="BL63" s="84"/>
      <c r="BM63" s="84"/>
      <c r="BN63" s="84"/>
      <c r="BO63" s="84"/>
      <c r="BP63" s="84"/>
      <c r="BQ63" s="84"/>
      <c r="BR63" s="84"/>
      <c r="BS63" s="84"/>
      <c r="BT63" s="84"/>
      <c r="BU63" s="84"/>
      <c r="BV63" s="84"/>
      <c r="BW63" s="84"/>
      <c r="BX63" s="84"/>
      <c r="BY63" s="84"/>
      <c r="BZ63" s="84"/>
      <c r="CA63" s="84"/>
      <c r="CB63" s="84"/>
    </row>
    <row r="64" spans="1:80" x14ac:dyDescent="0.3">
      <c r="A64" s="84"/>
      <c r="B64" s="84"/>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L64" s="84"/>
      <c r="AM64" s="84"/>
      <c r="AN64" s="84"/>
      <c r="AO64" s="84"/>
      <c r="AP64" s="84"/>
      <c r="AQ64" s="84"/>
      <c r="AR64" s="84"/>
      <c r="AS64" s="84"/>
      <c r="AT64" s="84"/>
      <c r="AU64" s="84"/>
      <c r="AV64" s="84"/>
      <c r="AW64" s="84"/>
      <c r="AX64" s="84"/>
      <c r="AY64" s="84"/>
      <c r="AZ64" s="84"/>
      <c r="BA64" s="84"/>
      <c r="BB64" s="84"/>
      <c r="BC64" s="84"/>
      <c r="BD64" s="84"/>
      <c r="BE64" s="84"/>
      <c r="BF64" s="84"/>
      <c r="BG64" s="84"/>
      <c r="BH64" s="84"/>
      <c r="BI64" s="84"/>
      <c r="BJ64" s="84"/>
      <c r="BK64" s="84"/>
      <c r="BL64" s="84"/>
      <c r="BM64" s="84"/>
      <c r="BN64" s="84"/>
      <c r="BO64" s="84"/>
      <c r="BP64" s="84"/>
      <c r="BQ64" s="84"/>
      <c r="BR64" s="84"/>
      <c r="BS64" s="84"/>
      <c r="BT64" s="84"/>
      <c r="BU64" s="84"/>
      <c r="BV64" s="84"/>
      <c r="BW64" s="84"/>
      <c r="BX64" s="84"/>
      <c r="BY64" s="84"/>
      <c r="BZ64" s="84"/>
      <c r="CA64" s="84"/>
      <c r="CB64" s="84"/>
    </row>
    <row r="65" spans="1:80" x14ac:dyDescent="0.3">
      <c r="A65" s="84"/>
      <c r="B65" s="8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c r="BF65" s="84"/>
      <c r="BG65" s="84"/>
      <c r="BH65" s="84"/>
      <c r="BI65" s="84"/>
      <c r="BJ65" s="84"/>
      <c r="BK65" s="84"/>
      <c r="BL65" s="84"/>
      <c r="BM65" s="84"/>
      <c r="BN65" s="84"/>
      <c r="BO65" s="84"/>
      <c r="BP65" s="84"/>
      <c r="BQ65" s="84"/>
      <c r="BR65" s="84"/>
      <c r="BS65" s="84"/>
      <c r="BT65" s="84"/>
      <c r="BU65" s="84"/>
      <c r="BV65" s="84"/>
      <c r="BW65" s="84"/>
      <c r="BX65" s="84"/>
      <c r="BY65" s="84"/>
      <c r="BZ65" s="84"/>
      <c r="CA65" s="84"/>
      <c r="CB65" s="84"/>
    </row>
    <row r="66" spans="1:80" x14ac:dyDescent="0.3">
      <c r="A66" s="84"/>
      <c r="B66" s="84"/>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row>
    <row r="67" spans="1:80" x14ac:dyDescent="0.3">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row>
    <row r="68" spans="1:80" x14ac:dyDescent="0.3">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row>
    <row r="69" spans="1:80" x14ac:dyDescent="0.3">
      <c r="A69" s="84"/>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row>
    <row r="70" spans="1:80" x14ac:dyDescent="0.3">
      <c r="A70" s="84"/>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row>
    <row r="71" spans="1:80" x14ac:dyDescent="0.3">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row>
    <row r="72" spans="1:80" x14ac:dyDescent="0.3">
      <c r="A72" s="84"/>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row>
    <row r="73" spans="1:80" x14ac:dyDescent="0.3">
      <c r="A73" s="84"/>
      <c r="B73" s="84"/>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row>
    <row r="74" spans="1:80" x14ac:dyDescent="0.3">
      <c r="A74" s="84"/>
      <c r="B74" s="84"/>
      <c r="C74" s="84"/>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row>
    <row r="75" spans="1:80" x14ac:dyDescent="0.3">
      <c r="A75" s="84"/>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row>
    <row r="76" spans="1:80" x14ac:dyDescent="0.3">
      <c r="A76" s="84"/>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row>
    <row r="77" spans="1:80" x14ac:dyDescent="0.3">
      <c r="A77" s="84"/>
      <c r="B77" s="84"/>
      <c r="C77" s="84"/>
      <c r="D77" s="84"/>
      <c r="E77" s="84"/>
      <c r="F77" s="84"/>
      <c r="G77" s="84"/>
      <c r="H77" s="84"/>
      <c r="I77" s="84"/>
      <c r="J77" s="84"/>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row>
    <row r="78" spans="1:80" x14ac:dyDescent="0.3">
      <c r="A78" s="84"/>
      <c r="B78" s="84"/>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row>
    <row r="79" spans="1:80" x14ac:dyDescent="0.3">
      <c r="A79" s="84"/>
      <c r="B79" s="84"/>
      <c r="C79" s="84"/>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4"/>
      <c r="AY79" s="84"/>
      <c r="AZ79" s="84"/>
      <c r="BA79" s="84"/>
      <c r="BB79" s="84"/>
      <c r="BC79" s="84"/>
      <c r="BD79" s="84"/>
      <c r="BE79" s="84"/>
      <c r="BF79" s="84"/>
      <c r="BG79" s="84"/>
      <c r="BH79" s="84"/>
      <c r="BI79" s="84"/>
      <c r="BJ79" s="84"/>
      <c r="BK79" s="84"/>
    </row>
    <row r="80" spans="1:80" x14ac:dyDescent="0.3">
      <c r="A80" s="84"/>
      <c r="B80" s="84"/>
      <c r="C80" s="84"/>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row>
    <row r="81" spans="1:63" x14ac:dyDescent="0.3">
      <c r="A81" s="84"/>
      <c r="B81" s="84"/>
      <c r="C81" s="84"/>
      <c r="D81" s="84"/>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row>
    <row r="82" spans="1:63" x14ac:dyDescent="0.3">
      <c r="A82" s="84"/>
      <c r="B82" s="84"/>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84"/>
      <c r="AN82" s="84"/>
      <c r="AO82" s="84"/>
      <c r="AP82" s="84"/>
      <c r="AQ82" s="84"/>
      <c r="AR82" s="84"/>
      <c r="AS82" s="84"/>
      <c r="AT82" s="84"/>
      <c r="AU82" s="84"/>
      <c r="AV82" s="84"/>
      <c r="AW82" s="84"/>
      <c r="AX82" s="84"/>
      <c r="AY82" s="84"/>
      <c r="AZ82" s="84"/>
      <c r="BA82" s="84"/>
      <c r="BB82" s="84"/>
      <c r="BC82" s="84"/>
      <c r="BD82" s="84"/>
      <c r="BE82" s="84"/>
      <c r="BF82" s="84"/>
      <c r="BG82" s="84"/>
      <c r="BH82" s="84"/>
      <c r="BI82" s="84"/>
      <c r="BJ82" s="84"/>
      <c r="BK82" s="84"/>
    </row>
    <row r="83" spans="1:63" x14ac:dyDescent="0.3">
      <c r="A83" s="84"/>
      <c r="B83" s="84"/>
      <c r="C83" s="84"/>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84"/>
      <c r="AN83" s="84"/>
      <c r="AO83" s="84"/>
      <c r="AP83" s="84"/>
      <c r="AQ83" s="84"/>
      <c r="AR83" s="84"/>
      <c r="AS83" s="84"/>
      <c r="AT83" s="84"/>
      <c r="AU83" s="84"/>
      <c r="AV83" s="84"/>
      <c r="AW83" s="84"/>
      <c r="AX83" s="84"/>
      <c r="AY83" s="84"/>
      <c r="AZ83" s="84"/>
      <c r="BA83" s="84"/>
      <c r="BB83" s="84"/>
      <c r="BC83" s="84"/>
      <c r="BD83" s="84"/>
      <c r="BE83" s="84"/>
      <c r="BF83" s="84"/>
      <c r="BG83" s="84"/>
      <c r="BH83" s="84"/>
      <c r="BI83" s="84"/>
      <c r="BJ83" s="84"/>
      <c r="BK83" s="84"/>
    </row>
    <row r="84" spans="1:63" x14ac:dyDescent="0.3">
      <c r="A84" s="84"/>
      <c r="B84" s="84"/>
      <c r="C84" s="84"/>
      <c r="D84" s="84"/>
      <c r="E84" s="84"/>
      <c r="F84" s="84"/>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4"/>
      <c r="AL84" s="84"/>
      <c r="AM84" s="84"/>
      <c r="AN84" s="84"/>
      <c r="AO84" s="84"/>
      <c r="AP84" s="84"/>
      <c r="AQ84" s="84"/>
      <c r="AR84" s="84"/>
      <c r="AS84" s="84"/>
      <c r="AT84" s="84"/>
      <c r="AU84" s="84"/>
      <c r="AV84" s="84"/>
      <c r="AW84" s="84"/>
      <c r="AX84" s="84"/>
      <c r="AY84" s="84"/>
      <c r="AZ84" s="84"/>
      <c r="BA84" s="84"/>
      <c r="BB84" s="84"/>
      <c r="BC84" s="84"/>
      <c r="BD84" s="84"/>
      <c r="BE84" s="84"/>
      <c r="BF84" s="84"/>
      <c r="BG84" s="84"/>
      <c r="BH84" s="84"/>
      <c r="BI84" s="84"/>
      <c r="BJ84" s="84"/>
      <c r="BK84" s="84"/>
    </row>
    <row r="85" spans="1:63" x14ac:dyDescent="0.3">
      <c r="A85" s="84"/>
      <c r="B85" s="84"/>
      <c r="C85" s="84"/>
      <c r="D85" s="84"/>
      <c r="E85" s="8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85" s="84"/>
      <c r="AN85" s="84"/>
      <c r="AO85" s="84"/>
      <c r="AP85" s="84"/>
      <c r="AQ85" s="84"/>
      <c r="AR85" s="84"/>
      <c r="AS85" s="84"/>
      <c r="AT85" s="84"/>
      <c r="AU85" s="84"/>
      <c r="AV85" s="84"/>
      <c r="AW85" s="84"/>
      <c r="AX85" s="84"/>
      <c r="AY85" s="84"/>
      <c r="AZ85" s="84"/>
      <c r="BA85" s="84"/>
      <c r="BB85" s="84"/>
      <c r="BC85" s="84"/>
      <c r="BD85" s="84"/>
      <c r="BE85" s="84"/>
      <c r="BF85" s="84"/>
      <c r="BG85" s="84"/>
      <c r="BH85" s="84"/>
      <c r="BI85" s="84"/>
      <c r="BJ85" s="84"/>
      <c r="BK85" s="84"/>
    </row>
    <row r="86" spans="1:63" x14ac:dyDescent="0.3">
      <c r="A86" s="84"/>
      <c r="B86" s="84"/>
      <c r="C86" s="84"/>
      <c r="D86" s="84"/>
      <c r="E86" s="84"/>
      <c r="F86" s="84"/>
      <c r="G86" s="84"/>
      <c r="H86" s="84"/>
      <c r="I86" s="84"/>
      <c r="J86" s="84"/>
      <c r="K86" s="84"/>
      <c r="L86" s="84"/>
      <c r="M86" s="84"/>
      <c r="N86" s="84"/>
      <c r="O86" s="84"/>
      <c r="P86" s="84"/>
      <c r="Q86" s="84"/>
      <c r="R86" s="84"/>
      <c r="S86" s="84"/>
      <c r="T86" s="84"/>
      <c r="U86" s="84"/>
      <c r="V86" s="84"/>
      <c r="W86" s="84"/>
      <c r="X86" s="84"/>
      <c r="Y86" s="84"/>
      <c r="Z86" s="84"/>
      <c r="AA86" s="84"/>
      <c r="AB86" s="84"/>
      <c r="AC86" s="84"/>
      <c r="AD86" s="84"/>
      <c r="AE86" s="84"/>
      <c r="AF86" s="84"/>
      <c r="AG86" s="84"/>
      <c r="AH86" s="84"/>
      <c r="AI86" s="84"/>
      <c r="AJ86" s="84"/>
      <c r="AK86" s="84"/>
      <c r="AL86" s="84"/>
      <c r="AM86" s="84"/>
      <c r="AN86" s="84"/>
      <c r="AO86" s="84"/>
      <c r="AP86" s="84"/>
      <c r="AQ86" s="84"/>
      <c r="AR86" s="84"/>
      <c r="AS86" s="84"/>
      <c r="AT86" s="84"/>
      <c r="AU86" s="84"/>
      <c r="AV86" s="84"/>
      <c r="AW86" s="84"/>
      <c r="AX86" s="84"/>
      <c r="AY86" s="84"/>
      <c r="AZ86" s="84"/>
      <c r="BA86" s="84"/>
      <c r="BB86" s="84"/>
      <c r="BC86" s="84"/>
      <c r="BD86" s="84"/>
      <c r="BE86" s="84"/>
      <c r="BF86" s="84"/>
      <c r="BG86" s="84"/>
      <c r="BH86" s="84"/>
      <c r="BI86" s="84"/>
      <c r="BJ86" s="84"/>
      <c r="BK86" s="84"/>
    </row>
    <row r="87" spans="1:63" x14ac:dyDescent="0.3">
      <c r="A87" s="84"/>
      <c r="B87" s="84"/>
      <c r="C87" s="84"/>
      <c r="D87" s="84"/>
      <c r="E87" s="84"/>
      <c r="F87" s="84"/>
      <c r="G87" s="84"/>
      <c r="H87" s="84"/>
      <c r="I87" s="84"/>
      <c r="J87" s="84"/>
      <c r="K87" s="84"/>
      <c r="L87" s="84"/>
      <c r="M87" s="84"/>
      <c r="N87" s="84"/>
      <c r="O87" s="84"/>
      <c r="P87" s="84"/>
      <c r="Q87" s="84"/>
      <c r="R87" s="84"/>
      <c r="S87" s="84"/>
      <c r="T87" s="84"/>
      <c r="U87" s="84"/>
      <c r="V87" s="84"/>
      <c r="W87" s="84"/>
      <c r="X87" s="84"/>
      <c r="Y87" s="84"/>
      <c r="Z87" s="84"/>
      <c r="AA87" s="84"/>
      <c r="AB87" s="84"/>
      <c r="AC87" s="84"/>
      <c r="AD87" s="84"/>
      <c r="AE87" s="84"/>
      <c r="AF87" s="84"/>
      <c r="AG87" s="84"/>
      <c r="AH87" s="84"/>
      <c r="AI87" s="84"/>
      <c r="AJ87" s="84"/>
      <c r="AK87" s="84"/>
      <c r="AL87" s="84"/>
      <c r="AM87" s="84"/>
      <c r="AN87" s="84"/>
      <c r="AO87" s="84"/>
      <c r="AP87" s="84"/>
      <c r="AQ87" s="84"/>
      <c r="AR87" s="84"/>
      <c r="AS87" s="84"/>
      <c r="AT87" s="84"/>
      <c r="AU87" s="84"/>
      <c r="AV87" s="84"/>
      <c r="AW87" s="84"/>
      <c r="AX87" s="84"/>
      <c r="AY87" s="84"/>
      <c r="AZ87" s="84"/>
      <c r="BA87" s="84"/>
      <c r="BB87" s="84"/>
      <c r="BC87" s="84"/>
      <c r="BD87" s="84"/>
      <c r="BE87" s="84"/>
      <c r="BF87" s="84"/>
      <c r="BG87" s="84"/>
      <c r="BH87" s="84"/>
      <c r="BI87" s="84"/>
      <c r="BJ87" s="84"/>
      <c r="BK87" s="84"/>
    </row>
    <row r="88" spans="1:63" x14ac:dyDescent="0.3">
      <c r="A88" s="84"/>
      <c r="B88" s="84"/>
      <c r="C88" s="84"/>
      <c r="D88" s="84"/>
      <c r="E88" s="84"/>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4"/>
      <c r="BD88" s="84"/>
      <c r="BE88" s="84"/>
      <c r="BF88" s="84"/>
      <c r="BG88" s="84"/>
      <c r="BH88" s="84"/>
      <c r="BI88" s="84"/>
      <c r="BJ88" s="84"/>
      <c r="BK88" s="84"/>
    </row>
    <row r="89" spans="1:63" x14ac:dyDescent="0.3">
      <c r="A89" s="84"/>
      <c r="B89" s="84"/>
      <c r="C89" s="84"/>
      <c r="D89" s="84"/>
      <c r="E89" s="84"/>
      <c r="F89" s="84"/>
      <c r="G89" s="84"/>
      <c r="H89" s="84"/>
      <c r="I89" s="84"/>
      <c r="J89" s="84"/>
      <c r="K89" s="84"/>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4"/>
      <c r="AL89" s="84"/>
      <c r="AM89" s="84"/>
      <c r="AN89" s="84"/>
      <c r="AO89" s="84"/>
      <c r="AP89" s="84"/>
      <c r="AQ89" s="84"/>
      <c r="AR89" s="84"/>
      <c r="AS89" s="84"/>
      <c r="AT89" s="84"/>
      <c r="AU89" s="84"/>
      <c r="AV89" s="84"/>
      <c r="AW89" s="84"/>
      <c r="AX89" s="84"/>
      <c r="AY89" s="84"/>
      <c r="AZ89" s="84"/>
      <c r="BA89" s="84"/>
      <c r="BB89" s="84"/>
      <c r="BC89" s="84"/>
      <c r="BD89" s="84"/>
      <c r="BE89" s="84"/>
      <c r="BF89" s="84"/>
      <c r="BG89" s="84"/>
      <c r="BH89" s="84"/>
      <c r="BI89" s="84"/>
      <c r="BJ89" s="84"/>
      <c r="BK89" s="84"/>
    </row>
    <row r="90" spans="1:63" x14ac:dyDescent="0.3">
      <c r="A90" s="84"/>
      <c r="B90" s="84"/>
      <c r="C90" s="84"/>
      <c r="D90" s="84"/>
      <c r="E90" s="84"/>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c r="AK90" s="84"/>
      <c r="AL90" s="84"/>
      <c r="AM90" s="84"/>
      <c r="AN90" s="84"/>
      <c r="AO90" s="84"/>
      <c r="AP90" s="84"/>
      <c r="AQ90" s="84"/>
      <c r="AR90" s="84"/>
      <c r="AS90" s="84"/>
      <c r="AT90" s="84"/>
      <c r="AU90" s="84"/>
      <c r="AV90" s="84"/>
      <c r="AW90" s="84"/>
      <c r="AX90" s="84"/>
      <c r="AY90" s="84"/>
      <c r="AZ90" s="84"/>
      <c r="BA90" s="84"/>
      <c r="BB90" s="84"/>
      <c r="BC90" s="84"/>
      <c r="BD90" s="84"/>
      <c r="BE90" s="84"/>
      <c r="BF90" s="84"/>
      <c r="BG90" s="84"/>
      <c r="BH90" s="84"/>
      <c r="BI90" s="84"/>
      <c r="BJ90" s="84"/>
      <c r="BK90" s="84"/>
    </row>
    <row r="91" spans="1:63" x14ac:dyDescent="0.3">
      <c r="A91" s="84"/>
      <c r="B91" s="84"/>
      <c r="C91" s="84"/>
      <c r="D91" s="84"/>
      <c r="E91" s="84"/>
      <c r="F91" s="84"/>
      <c r="G91" s="84"/>
      <c r="H91" s="84"/>
      <c r="I91" s="84"/>
      <c r="J91" s="84"/>
      <c r="K91" s="84"/>
      <c r="L91" s="84"/>
      <c r="M91" s="84"/>
      <c r="N91" s="84"/>
      <c r="O91" s="84"/>
      <c r="P91" s="84"/>
      <c r="Q91" s="84"/>
      <c r="R91" s="84"/>
      <c r="S91" s="84"/>
      <c r="T91" s="84"/>
      <c r="U91" s="84"/>
      <c r="V91" s="84"/>
      <c r="W91" s="84"/>
      <c r="X91" s="84"/>
      <c r="Y91" s="84"/>
      <c r="Z91" s="84"/>
      <c r="AA91" s="84"/>
      <c r="AB91" s="84"/>
      <c r="AC91" s="84"/>
      <c r="AD91" s="84"/>
      <c r="AE91" s="84"/>
      <c r="AF91" s="84"/>
      <c r="AG91" s="84"/>
      <c r="AH91" s="84"/>
      <c r="AI91" s="84"/>
      <c r="AJ91" s="84"/>
      <c r="AK91" s="84"/>
      <c r="AL91" s="84"/>
      <c r="AM91" s="84"/>
      <c r="AN91" s="84"/>
      <c r="AO91" s="84"/>
      <c r="AP91" s="84"/>
      <c r="AQ91" s="84"/>
      <c r="AR91" s="84"/>
      <c r="AS91" s="84"/>
      <c r="AT91" s="84"/>
      <c r="AU91" s="84"/>
      <c r="AV91" s="84"/>
      <c r="AW91" s="84"/>
      <c r="AX91" s="84"/>
      <c r="AY91" s="84"/>
      <c r="AZ91" s="84"/>
      <c r="BA91" s="84"/>
      <c r="BB91" s="84"/>
      <c r="BC91" s="84"/>
      <c r="BD91" s="84"/>
      <c r="BE91" s="84"/>
      <c r="BF91" s="84"/>
      <c r="BG91" s="84"/>
      <c r="BH91" s="84"/>
      <c r="BI91" s="84"/>
      <c r="BJ91" s="84"/>
      <c r="BK91" s="84"/>
    </row>
    <row r="92" spans="1:63" x14ac:dyDescent="0.3">
      <c r="A92" s="84"/>
      <c r="B92" s="84"/>
      <c r="C92" s="84"/>
      <c r="D92" s="84"/>
      <c r="E92" s="84"/>
      <c r="F92" s="84"/>
      <c r="G92" s="84"/>
      <c r="H92" s="84"/>
      <c r="I92" s="84"/>
      <c r="J92" s="84"/>
      <c r="K92" s="84"/>
      <c r="L92" s="84"/>
      <c r="M92" s="84"/>
      <c r="N92" s="84"/>
      <c r="O92" s="84"/>
      <c r="P92" s="84"/>
      <c r="Q92" s="84"/>
      <c r="R92" s="84"/>
      <c r="S92" s="84"/>
      <c r="T92" s="84"/>
      <c r="U92" s="84"/>
      <c r="V92" s="84"/>
      <c r="W92" s="84"/>
      <c r="X92" s="84"/>
      <c r="Y92" s="84"/>
      <c r="Z92" s="84"/>
      <c r="AA92" s="84"/>
      <c r="AB92" s="84"/>
      <c r="AC92" s="84"/>
      <c r="AD92" s="84"/>
      <c r="AE92" s="84"/>
      <c r="AF92" s="84"/>
      <c r="AG92" s="84"/>
      <c r="AH92" s="84"/>
      <c r="AI92" s="84"/>
      <c r="AJ92" s="84"/>
      <c r="AK92" s="84"/>
      <c r="AL92" s="84"/>
      <c r="AM92" s="84"/>
      <c r="AN92" s="84"/>
      <c r="AO92" s="84"/>
      <c r="AP92" s="84"/>
      <c r="AQ92" s="84"/>
      <c r="AR92" s="84"/>
      <c r="AS92" s="84"/>
      <c r="AT92" s="84"/>
      <c r="AU92" s="84"/>
      <c r="AV92" s="84"/>
      <c r="AW92" s="84"/>
      <c r="AX92" s="84"/>
      <c r="AY92" s="84"/>
      <c r="AZ92" s="84"/>
      <c r="BA92" s="84"/>
      <c r="BB92" s="84"/>
      <c r="BC92" s="84"/>
      <c r="BD92" s="84"/>
      <c r="BE92" s="84"/>
      <c r="BF92" s="84"/>
      <c r="BG92" s="84"/>
      <c r="BH92" s="84"/>
      <c r="BI92" s="84"/>
      <c r="BJ92" s="84"/>
      <c r="BK92" s="84"/>
    </row>
    <row r="93" spans="1:63" x14ac:dyDescent="0.3">
      <c r="A93" s="84"/>
      <c r="B93" s="84"/>
      <c r="C93" s="84"/>
      <c r="D93" s="84"/>
      <c r="E93" s="84"/>
      <c r="F93" s="84"/>
      <c r="G93" s="84"/>
      <c r="H93" s="84"/>
      <c r="I93" s="84"/>
      <c r="J93" s="84"/>
      <c r="K93" s="84"/>
      <c r="L93" s="84"/>
      <c r="M93" s="84"/>
      <c r="N93" s="84"/>
      <c r="O93" s="84"/>
      <c r="P93" s="84"/>
      <c r="Q93" s="84"/>
      <c r="R93" s="84"/>
      <c r="S93" s="84"/>
      <c r="T93" s="84"/>
      <c r="U93" s="84"/>
      <c r="V93" s="84"/>
      <c r="W93" s="84"/>
      <c r="X93" s="84"/>
      <c r="Y93" s="84"/>
      <c r="Z93" s="84"/>
      <c r="AA93" s="84"/>
      <c r="AB93" s="84"/>
      <c r="AC93" s="84"/>
      <c r="AD93" s="84"/>
      <c r="AE93" s="84"/>
      <c r="AF93" s="84"/>
      <c r="AG93" s="84"/>
      <c r="AH93" s="84"/>
      <c r="AI93" s="84"/>
      <c r="AJ93" s="84"/>
      <c r="AK93" s="84"/>
      <c r="AL93" s="84"/>
      <c r="AM93" s="84"/>
      <c r="AN93" s="84"/>
      <c r="AO93" s="84"/>
      <c r="AP93" s="84"/>
      <c r="AQ93" s="84"/>
      <c r="AR93" s="84"/>
      <c r="AS93" s="84"/>
      <c r="AT93" s="84"/>
      <c r="AU93" s="84"/>
      <c r="AV93" s="84"/>
      <c r="AW93" s="84"/>
      <c r="AX93" s="84"/>
      <c r="AY93" s="84"/>
      <c r="AZ93" s="84"/>
      <c r="BA93" s="84"/>
      <c r="BB93" s="84"/>
      <c r="BC93" s="84"/>
      <c r="BD93" s="84"/>
      <c r="BE93" s="84"/>
      <c r="BF93" s="84"/>
      <c r="BG93" s="84"/>
      <c r="BH93" s="84"/>
      <c r="BI93" s="84"/>
      <c r="BJ93" s="84"/>
      <c r="BK93" s="84"/>
    </row>
    <row r="94" spans="1:63" x14ac:dyDescent="0.3">
      <c r="A94" s="84"/>
      <c r="B94" s="84"/>
      <c r="C94" s="84"/>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4"/>
      <c r="AK94" s="84"/>
      <c r="AL94" s="84"/>
      <c r="AM94" s="84"/>
      <c r="AN94" s="84"/>
      <c r="AO94" s="84"/>
      <c r="AP94" s="84"/>
      <c r="AQ94" s="84"/>
      <c r="AR94" s="84"/>
      <c r="AS94" s="84"/>
      <c r="AT94" s="84"/>
      <c r="AU94" s="84"/>
      <c r="AV94" s="84"/>
      <c r="AW94" s="84"/>
      <c r="AX94" s="84"/>
      <c r="AY94" s="84"/>
      <c r="AZ94" s="84"/>
      <c r="BA94" s="84"/>
      <c r="BB94" s="84"/>
      <c r="BC94" s="84"/>
      <c r="BD94" s="84"/>
      <c r="BE94" s="84"/>
      <c r="BF94" s="84"/>
      <c r="BG94" s="84"/>
      <c r="BH94" s="84"/>
      <c r="BI94" s="84"/>
      <c r="BJ94" s="84"/>
      <c r="BK94" s="84"/>
    </row>
    <row r="95" spans="1:63" x14ac:dyDescent="0.3">
      <c r="A95" s="84"/>
      <c r="B95" s="84"/>
      <c r="C95" s="84"/>
      <c r="D95" s="84"/>
      <c r="E95" s="84"/>
      <c r="F95" s="84"/>
      <c r="G95" s="84"/>
      <c r="H95" s="84"/>
      <c r="I95" s="84"/>
      <c r="J95" s="84"/>
      <c r="K95" s="84"/>
      <c r="L95" s="84"/>
      <c r="M95" s="84"/>
      <c r="N95" s="84"/>
      <c r="O95" s="84"/>
      <c r="P95" s="84"/>
      <c r="Q95" s="84"/>
      <c r="R95" s="84"/>
      <c r="S95" s="84"/>
      <c r="T95" s="84"/>
      <c r="U95" s="84"/>
      <c r="V95" s="84"/>
      <c r="W95" s="84"/>
      <c r="X95" s="84"/>
      <c r="Y95" s="84"/>
      <c r="Z95" s="84"/>
      <c r="AA95" s="84"/>
      <c r="AB95" s="84"/>
      <c r="AC95" s="84"/>
      <c r="AD95" s="84"/>
      <c r="AE95" s="84"/>
      <c r="AF95" s="84"/>
      <c r="AG95" s="84"/>
      <c r="AH95" s="84"/>
      <c r="AI95" s="84"/>
      <c r="AJ95" s="84"/>
      <c r="AK95" s="84"/>
      <c r="AL95" s="84"/>
      <c r="AM95" s="84"/>
      <c r="AN95" s="84"/>
      <c r="AO95" s="84"/>
      <c r="AP95" s="84"/>
      <c r="AQ95" s="84"/>
      <c r="AR95" s="84"/>
      <c r="AS95" s="84"/>
      <c r="AT95" s="84"/>
      <c r="AU95" s="84"/>
      <c r="AV95" s="84"/>
      <c r="AW95" s="84"/>
      <c r="AX95" s="84"/>
      <c r="AY95" s="84"/>
      <c r="AZ95" s="84"/>
      <c r="BA95" s="84"/>
      <c r="BB95" s="84"/>
      <c r="BC95" s="84"/>
      <c r="BD95" s="84"/>
      <c r="BE95" s="84"/>
      <c r="BF95" s="84"/>
      <c r="BG95" s="84"/>
      <c r="BH95" s="84"/>
      <c r="BI95" s="84"/>
      <c r="BJ95" s="84"/>
      <c r="BK95" s="84"/>
    </row>
    <row r="96" spans="1:63" x14ac:dyDescent="0.3">
      <c r="A96" s="84"/>
      <c r="B96" s="84"/>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4"/>
      <c r="AC96" s="84"/>
      <c r="AD96" s="84"/>
      <c r="AE96" s="84"/>
      <c r="AF96" s="84"/>
      <c r="AG96" s="84"/>
      <c r="AH96" s="84"/>
      <c r="AI96" s="84"/>
      <c r="AJ96" s="84"/>
      <c r="AK96" s="84"/>
      <c r="AL96" s="84"/>
      <c r="AM96" s="84"/>
      <c r="AN96" s="84"/>
      <c r="AO96" s="84"/>
      <c r="AP96" s="84"/>
      <c r="AQ96" s="84"/>
      <c r="AR96" s="84"/>
      <c r="AS96" s="84"/>
      <c r="AT96" s="84"/>
      <c r="AU96" s="84"/>
      <c r="AV96" s="84"/>
      <c r="AW96" s="84"/>
      <c r="AX96" s="84"/>
      <c r="AY96" s="84"/>
      <c r="AZ96" s="84"/>
      <c r="BA96" s="84"/>
      <c r="BB96" s="84"/>
      <c r="BC96" s="84"/>
      <c r="BD96" s="84"/>
      <c r="BE96" s="84"/>
      <c r="BF96" s="84"/>
      <c r="BG96" s="84"/>
      <c r="BH96" s="84"/>
      <c r="BI96" s="84"/>
      <c r="BJ96" s="84"/>
      <c r="BK96" s="84"/>
    </row>
    <row r="97" spans="1:63" x14ac:dyDescent="0.3">
      <c r="A97" s="84"/>
      <c r="B97" s="84"/>
      <c r="C97" s="84"/>
      <c r="D97" s="84"/>
      <c r="E97" s="84"/>
      <c r="F97" s="84"/>
      <c r="G97" s="84"/>
      <c r="H97" s="84"/>
      <c r="I97" s="84"/>
      <c r="J97" s="84"/>
      <c r="K97" s="84"/>
      <c r="L97" s="84"/>
      <c r="M97" s="84"/>
      <c r="N97" s="84"/>
      <c r="O97" s="84"/>
      <c r="P97" s="84"/>
      <c r="Q97" s="84"/>
      <c r="R97" s="84"/>
      <c r="S97" s="84"/>
      <c r="T97" s="84"/>
      <c r="U97" s="84"/>
      <c r="V97" s="84"/>
      <c r="W97" s="84"/>
      <c r="X97" s="84"/>
      <c r="Y97" s="84"/>
      <c r="Z97" s="84"/>
      <c r="AA97" s="84"/>
      <c r="AB97" s="84"/>
      <c r="AC97" s="84"/>
      <c r="AD97" s="84"/>
      <c r="AE97" s="84"/>
      <c r="AF97" s="84"/>
      <c r="AG97" s="84"/>
      <c r="AH97" s="84"/>
      <c r="AI97" s="84"/>
      <c r="AJ97" s="84"/>
      <c r="AK97" s="84"/>
      <c r="AL97" s="84"/>
      <c r="AM97" s="84"/>
      <c r="AN97" s="84"/>
      <c r="AO97" s="84"/>
      <c r="AP97" s="84"/>
      <c r="AQ97" s="84"/>
      <c r="AR97" s="84"/>
      <c r="AS97" s="84"/>
      <c r="AT97" s="84"/>
      <c r="AU97" s="84"/>
      <c r="AV97" s="84"/>
      <c r="AW97" s="84"/>
      <c r="AX97" s="84"/>
      <c r="AY97" s="84"/>
      <c r="AZ97" s="84"/>
      <c r="BA97" s="84"/>
      <c r="BB97" s="84"/>
      <c r="BC97" s="84"/>
      <c r="BD97" s="84"/>
      <c r="BE97" s="84"/>
      <c r="BF97" s="84"/>
      <c r="BG97" s="84"/>
      <c r="BH97" s="84"/>
      <c r="BI97" s="84"/>
      <c r="BJ97" s="84"/>
      <c r="BK97" s="84"/>
    </row>
    <row r="98" spans="1:63" x14ac:dyDescent="0.3">
      <c r="A98" s="84"/>
      <c r="B98" s="84"/>
      <c r="C98" s="84"/>
      <c r="D98" s="84"/>
      <c r="E98" s="84"/>
      <c r="F98" s="84"/>
      <c r="G98" s="84"/>
      <c r="H98" s="84"/>
      <c r="I98" s="84"/>
      <c r="J98" s="84"/>
      <c r="K98" s="84"/>
      <c r="L98" s="84"/>
      <c r="M98" s="84"/>
      <c r="N98" s="84"/>
      <c r="O98" s="84"/>
      <c r="P98" s="84"/>
      <c r="Q98" s="84"/>
      <c r="R98" s="84"/>
      <c r="S98" s="84"/>
      <c r="T98" s="84"/>
      <c r="U98" s="84"/>
      <c r="V98" s="84"/>
      <c r="W98" s="84"/>
      <c r="X98" s="84"/>
      <c r="Y98" s="84"/>
      <c r="Z98" s="84"/>
      <c r="AA98" s="84"/>
      <c r="AB98" s="84"/>
      <c r="AC98" s="84"/>
      <c r="AD98" s="84"/>
      <c r="AE98" s="84"/>
      <c r="AF98" s="84"/>
      <c r="AG98" s="84"/>
      <c r="AH98" s="84"/>
      <c r="AI98" s="84"/>
      <c r="AJ98" s="84"/>
      <c r="AK98" s="84"/>
      <c r="AL98" s="84"/>
      <c r="AM98" s="84"/>
      <c r="AN98" s="84"/>
      <c r="AO98" s="84"/>
      <c r="AP98" s="84"/>
      <c r="AQ98" s="84"/>
      <c r="AR98" s="84"/>
      <c r="AS98" s="84"/>
      <c r="AT98" s="84"/>
      <c r="AU98" s="84"/>
      <c r="AV98" s="84"/>
      <c r="AW98" s="84"/>
      <c r="AX98" s="84"/>
      <c r="AY98" s="84"/>
      <c r="AZ98" s="84"/>
      <c r="BA98" s="84"/>
      <c r="BB98" s="84"/>
      <c r="BC98" s="84"/>
      <c r="BD98" s="84"/>
      <c r="BE98" s="84"/>
      <c r="BF98" s="84"/>
      <c r="BG98" s="84"/>
      <c r="BH98" s="84"/>
      <c r="BI98" s="84"/>
      <c r="BJ98" s="84"/>
      <c r="BK98" s="84"/>
    </row>
    <row r="99" spans="1:63" x14ac:dyDescent="0.3">
      <c r="A99" s="84"/>
      <c r="B99" s="84"/>
      <c r="C99" s="84"/>
      <c r="D99" s="84"/>
      <c r="E99" s="84"/>
      <c r="F99" s="84"/>
      <c r="G99" s="84"/>
      <c r="H99" s="84"/>
      <c r="I99" s="84"/>
      <c r="J99" s="84"/>
      <c r="K99" s="84"/>
      <c r="L99" s="84"/>
      <c r="M99" s="84"/>
      <c r="N99" s="84"/>
      <c r="O99" s="84"/>
      <c r="P99" s="84"/>
      <c r="Q99" s="84"/>
      <c r="R99" s="84"/>
      <c r="S99" s="84"/>
      <c r="T99" s="84"/>
      <c r="U99" s="84"/>
      <c r="V99" s="84"/>
      <c r="W99" s="84"/>
      <c r="X99" s="84"/>
      <c r="Y99" s="84"/>
      <c r="Z99" s="84"/>
      <c r="AA99" s="84"/>
      <c r="AB99" s="84"/>
      <c r="AC99" s="84"/>
      <c r="AD99" s="84"/>
      <c r="AE99" s="84"/>
      <c r="AF99" s="84"/>
      <c r="AG99" s="84"/>
      <c r="AH99" s="84"/>
      <c r="AI99" s="84"/>
      <c r="AJ99" s="84"/>
      <c r="AK99" s="84"/>
      <c r="AL99" s="84"/>
      <c r="AM99" s="84"/>
      <c r="AN99" s="84"/>
      <c r="AO99" s="84"/>
      <c r="AP99" s="84"/>
      <c r="AQ99" s="84"/>
      <c r="AR99" s="84"/>
      <c r="AS99" s="84"/>
      <c r="AT99" s="84"/>
      <c r="AU99" s="84"/>
      <c r="AV99" s="84"/>
      <c r="AW99" s="84"/>
      <c r="AX99" s="84"/>
      <c r="AY99" s="84"/>
      <c r="AZ99" s="84"/>
      <c r="BA99" s="84"/>
      <c r="BB99" s="84"/>
      <c r="BC99" s="84"/>
      <c r="BD99" s="84"/>
      <c r="BE99" s="84"/>
      <c r="BF99" s="84"/>
      <c r="BG99" s="84"/>
      <c r="BH99" s="84"/>
      <c r="BI99" s="84"/>
      <c r="BJ99" s="84"/>
      <c r="BK99" s="84"/>
    </row>
    <row r="100" spans="1:63" x14ac:dyDescent="0.3">
      <c r="A100" s="84"/>
      <c r="B100" s="84"/>
      <c r="C100" s="84"/>
      <c r="D100" s="84"/>
      <c r="E100" s="84"/>
      <c r="F100" s="84"/>
      <c r="G100" s="84"/>
      <c r="H100" s="84"/>
      <c r="I100" s="84"/>
      <c r="J100" s="84"/>
      <c r="K100" s="84"/>
      <c r="L100" s="84"/>
      <c r="M100" s="84"/>
      <c r="N100" s="84"/>
      <c r="O100" s="84"/>
      <c r="P100" s="84"/>
      <c r="Q100" s="84"/>
      <c r="R100" s="84"/>
      <c r="S100" s="84"/>
      <c r="T100" s="84"/>
      <c r="U100" s="84"/>
      <c r="V100" s="84"/>
      <c r="W100" s="84"/>
      <c r="X100" s="84"/>
      <c r="Y100" s="84"/>
      <c r="Z100" s="84"/>
      <c r="AA100" s="84"/>
      <c r="AB100" s="84"/>
      <c r="AC100" s="84"/>
      <c r="AD100" s="84"/>
      <c r="AE100" s="84"/>
      <c r="AF100" s="84"/>
      <c r="AG100" s="84"/>
      <c r="AH100" s="84"/>
      <c r="AI100" s="84"/>
      <c r="AJ100" s="84"/>
      <c r="AK100" s="84"/>
      <c r="AL100" s="84"/>
      <c r="AM100" s="84"/>
      <c r="AN100" s="84"/>
      <c r="AO100" s="84"/>
      <c r="AP100" s="84"/>
      <c r="AQ100" s="84"/>
      <c r="AR100" s="84"/>
      <c r="AS100" s="84"/>
      <c r="AT100" s="84"/>
      <c r="AU100" s="84"/>
      <c r="AV100" s="84"/>
      <c r="AW100" s="84"/>
      <c r="AX100" s="84"/>
      <c r="AY100" s="84"/>
      <c r="AZ100" s="84"/>
      <c r="BA100" s="84"/>
      <c r="BB100" s="84"/>
      <c r="BC100" s="84"/>
      <c r="BD100" s="84"/>
      <c r="BE100" s="84"/>
      <c r="BF100" s="84"/>
      <c r="BG100" s="84"/>
      <c r="BH100" s="84"/>
      <c r="BI100" s="84"/>
      <c r="BJ100" s="84"/>
      <c r="BK100" s="84"/>
    </row>
    <row r="101" spans="1:63" x14ac:dyDescent="0.3">
      <c r="A101" s="84"/>
      <c r="B101" s="84"/>
      <c r="C101" s="84"/>
      <c r="D101" s="84"/>
      <c r="E101" s="84"/>
      <c r="F101" s="84"/>
      <c r="G101" s="84"/>
      <c r="H101" s="84"/>
      <c r="I101" s="84"/>
      <c r="J101" s="84"/>
      <c r="K101" s="84"/>
      <c r="L101" s="84"/>
      <c r="M101" s="84"/>
      <c r="N101" s="84"/>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4"/>
      <c r="AW101" s="84"/>
      <c r="AX101" s="84"/>
      <c r="AY101" s="84"/>
      <c r="AZ101" s="84"/>
      <c r="BA101" s="84"/>
      <c r="BB101" s="84"/>
      <c r="BC101" s="84"/>
      <c r="BD101" s="84"/>
      <c r="BE101" s="84"/>
      <c r="BF101" s="84"/>
      <c r="BG101" s="84"/>
      <c r="BH101" s="84"/>
      <c r="BI101" s="84"/>
      <c r="BJ101" s="84"/>
      <c r="BK101" s="84"/>
    </row>
    <row r="102" spans="1:63" x14ac:dyDescent="0.3">
      <c r="A102" s="84"/>
      <c r="B102" s="84"/>
      <c r="C102" s="84"/>
      <c r="D102" s="84"/>
      <c r="E102" s="84"/>
      <c r="F102" s="84"/>
      <c r="G102" s="84"/>
      <c r="H102" s="84"/>
      <c r="I102" s="84"/>
      <c r="J102" s="84"/>
      <c r="K102" s="84"/>
      <c r="L102" s="84"/>
      <c r="M102" s="84"/>
      <c r="N102" s="84"/>
      <c r="O102" s="84"/>
      <c r="P102" s="84"/>
      <c r="Q102" s="84"/>
      <c r="R102" s="84"/>
      <c r="S102" s="84"/>
      <c r="T102" s="84"/>
      <c r="U102" s="84"/>
      <c r="V102" s="84"/>
      <c r="W102" s="84"/>
      <c r="X102" s="84"/>
      <c r="Y102" s="84"/>
      <c r="Z102" s="84"/>
      <c r="AA102" s="84"/>
      <c r="AB102" s="84"/>
      <c r="AC102" s="84"/>
      <c r="AD102" s="84"/>
      <c r="AE102" s="84"/>
      <c r="AF102" s="84"/>
      <c r="AG102" s="84"/>
      <c r="AH102" s="84"/>
      <c r="AI102" s="84"/>
      <c r="AJ102" s="84"/>
      <c r="AK102" s="84"/>
      <c r="AL102" s="84"/>
      <c r="AM102" s="84"/>
      <c r="AN102" s="84"/>
      <c r="AO102" s="84"/>
      <c r="AP102" s="84"/>
      <c r="AQ102" s="84"/>
      <c r="AR102" s="84"/>
      <c r="AS102" s="84"/>
      <c r="AT102" s="84"/>
      <c r="AU102" s="84"/>
      <c r="AV102" s="84"/>
      <c r="AW102" s="84"/>
      <c r="AX102" s="84"/>
      <c r="AY102" s="84"/>
      <c r="AZ102" s="84"/>
      <c r="BA102" s="84"/>
      <c r="BB102" s="84"/>
      <c r="BC102" s="84"/>
      <c r="BD102" s="84"/>
      <c r="BE102" s="84"/>
      <c r="BF102" s="84"/>
      <c r="BG102" s="84"/>
      <c r="BH102" s="84"/>
      <c r="BI102" s="84"/>
      <c r="BJ102" s="84"/>
      <c r="BK102" s="84"/>
    </row>
    <row r="103" spans="1:63" x14ac:dyDescent="0.3">
      <c r="A103" s="84"/>
      <c r="B103" s="84"/>
      <c r="C103" s="84"/>
      <c r="D103" s="84"/>
      <c r="E103" s="84"/>
      <c r="F103" s="84"/>
      <c r="G103" s="84"/>
      <c r="H103" s="84"/>
      <c r="I103" s="84"/>
      <c r="J103" s="84"/>
      <c r="K103" s="84"/>
      <c r="L103" s="84"/>
      <c r="M103" s="84"/>
      <c r="N103" s="84"/>
      <c r="O103" s="84"/>
      <c r="P103" s="84"/>
      <c r="Q103" s="84"/>
      <c r="R103" s="84"/>
      <c r="S103" s="84"/>
      <c r="T103" s="84"/>
      <c r="U103" s="84"/>
      <c r="V103" s="84"/>
      <c r="W103" s="84"/>
      <c r="X103" s="84"/>
      <c r="Y103" s="84"/>
      <c r="Z103" s="84"/>
      <c r="AA103" s="84"/>
      <c r="AB103" s="84"/>
      <c r="AC103" s="84"/>
      <c r="AD103" s="84"/>
      <c r="AE103" s="84"/>
      <c r="AF103" s="84"/>
      <c r="AG103" s="84"/>
      <c r="AH103" s="84"/>
      <c r="AI103" s="84"/>
      <c r="AJ103" s="84"/>
      <c r="AK103" s="84"/>
      <c r="AL103" s="84"/>
      <c r="AM103" s="84"/>
      <c r="AN103" s="84"/>
      <c r="AO103" s="84"/>
      <c r="AP103" s="84"/>
      <c r="AQ103" s="84"/>
      <c r="AR103" s="84"/>
      <c r="AS103" s="84"/>
      <c r="AT103" s="84"/>
      <c r="AU103" s="84"/>
      <c r="AV103" s="84"/>
      <c r="AW103" s="84"/>
      <c r="AX103" s="84"/>
      <c r="AY103" s="84"/>
      <c r="AZ103" s="84"/>
      <c r="BA103" s="84"/>
      <c r="BB103" s="84"/>
      <c r="BC103" s="84"/>
      <c r="BD103" s="84"/>
      <c r="BE103" s="84"/>
      <c r="BF103" s="84"/>
      <c r="BG103" s="84"/>
      <c r="BH103" s="84"/>
      <c r="BI103" s="84"/>
      <c r="BJ103" s="84"/>
      <c r="BK103" s="84"/>
    </row>
    <row r="104" spans="1:63" x14ac:dyDescent="0.3">
      <c r="A104" s="84"/>
      <c r="B104" s="84"/>
      <c r="C104" s="84"/>
      <c r="D104" s="84"/>
      <c r="E104" s="84"/>
      <c r="F104" s="84"/>
      <c r="G104" s="84"/>
      <c r="H104" s="84"/>
      <c r="I104" s="84"/>
      <c r="J104" s="84"/>
      <c r="K104" s="84"/>
      <c r="L104" s="84"/>
      <c r="M104" s="84"/>
      <c r="N104" s="84"/>
      <c r="O104" s="84"/>
      <c r="P104" s="84"/>
      <c r="Q104" s="84"/>
      <c r="R104" s="84"/>
      <c r="S104" s="84"/>
      <c r="T104" s="84"/>
      <c r="U104" s="84"/>
      <c r="V104" s="84"/>
      <c r="W104" s="84"/>
      <c r="X104" s="84"/>
      <c r="Y104" s="84"/>
      <c r="Z104" s="84"/>
      <c r="AA104" s="84"/>
      <c r="AB104" s="84"/>
      <c r="AC104" s="84"/>
      <c r="AD104" s="84"/>
      <c r="AE104" s="84"/>
      <c r="AF104" s="84"/>
      <c r="AG104" s="84"/>
      <c r="AH104" s="84"/>
      <c r="AI104" s="84"/>
      <c r="AJ104" s="84"/>
      <c r="AK104" s="84"/>
      <c r="AL104" s="84"/>
      <c r="AM104" s="84"/>
      <c r="AN104" s="84"/>
      <c r="AO104" s="84"/>
      <c r="AP104" s="84"/>
      <c r="AQ104" s="84"/>
      <c r="AR104" s="84"/>
      <c r="AS104" s="84"/>
      <c r="AT104" s="84"/>
      <c r="AU104" s="84"/>
      <c r="AV104" s="84"/>
      <c r="AW104" s="84"/>
      <c r="AX104" s="84"/>
      <c r="AY104" s="84"/>
      <c r="AZ104" s="84"/>
      <c r="BA104" s="84"/>
      <c r="BB104" s="84"/>
      <c r="BC104" s="84"/>
      <c r="BD104" s="84"/>
      <c r="BE104" s="84"/>
      <c r="BF104" s="84"/>
      <c r="BG104" s="84"/>
      <c r="BH104" s="84"/>
      <c r="BI104" s="84"/>
      <c r="BJ104" s="84"/>
      <c r="BK104" s="84"/>
    </row>
    <row r="105" spans="1:63" x14ac:dyDescent="0.3">
      <c r="A105" s="84"/>
      <c r="B105" s="84"/>
      <c r="C105" s="84"/>
      <c r="D105" s="84"/>
      <c r="E105" s="84"/>
      <c r="F105" s="84"/>
      <c r="G105" s="84"/>
      <c r="H105" s="84"/>
      <c r="I105" s="84"/>
      <c r="J105" s="84"/>
      <c r="K105" s="84"/>
      <c r="L105" s="84"/>
      <c r="M105" s="84"/>
      <c r="N105" s="84"/>
      <c r="O105" s="84"/>
      <c r="P105" s="84"/>
      <c r="Q105" s="84"/>
      <c r="R105" s="84"/>
      <c r="S105" s="84"/>
      <c r="T105" s="84"/>
      <c r="U105" s="84"/>
      <c r="V105" s="84"/>
      <c r="W105" s="84"/>
      <c r="X105" s="84"/>
      <c r="Y105" s="84"/>
      <c r="Z105" s="84"/>
      <c r="AA105" s="84"/>
      <c r="AB105" s="84"/>
      <c r="AC105" s="84"/>
      <c r="AD105" s="84"/>
      <c r="AE105" s="84"/>
      <c r="AF105" s="84"/>
      <c r="AG105" s="84"/>
      <c r="AH105" s="84"/>
      <c r="AI105" s="84"/>
      <c r="AJ105" s="84"/>
      <c r="AK105" s="84"/>
      <c r="AL105" s="84"/>
      <c r="AM105" s="84"/>
      <c r="AN105" s="84"/>
      <c r="AO105" s="84"/>
      <c r="AP105" s="84"/>
      <c r="AQ105" s="84"/>
      <c r="AR105" s="84"/>
      <c r="AS105" s="84"/>
      <c r="AT105" s="84"/>
      <c r="AU105" s="84"/>
      <c r="AV105" s="84"/>
      <c r="AW105" s="84"/>
      <c r="AX105" s="84"/>
      <c r="AY105" s="84"/>
      <c r="AZ105" s="84"/>
      <c r="BA105" s="84"/>
      <c r="BB105" s="84"/>
      <c r="BC105" s="84"/>
      <c r="BD105" s="84"/>
      <c r="BE105" s="84"/>
      <c r="BF105" s="84"/>
      <c r="BG105" s="84"/>
      <c r="BH105" s="84"/>
      <c r="BI105" s="84"/>
      <c r="BJ105" s="84"/>
      <c r="BK105" s="84"/>
    </row>
    <row r="106" spans="1:63" x14ac:dyDescent="0.3">
      <c r="A106" s="84"/>
      <c r="B106" s="84"/>
      <c r="C106" s="84"/>
      <c r="D106" s="84"/>
      <c r="E106" s="84"/>
      <c r="F106" s="84"/>
      <c r="G106" s="84"/>
      <c r="H106" s="84"/>
      <c r="I106" s="84"/>
      <c r="J106" s="84"/>
      <c r="K106" s="84"/>
      <c r="L106" s="84"/>
      <c r="M106" s="84"/>
      <c r="N106" s="84"/>
      <c r="O106" s="84"/>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L106" s="84"/>
      <c r="AM106" s="84"/>
      <c r="AN106" s="84"/>
      <c r="AO106" s="84"/>
      <c r="AP106" s="84"/>
      <c r="AQ106" s="84"/>
      <c r="AR106" s="84"/>
      <c r="AS106" s="84"/>
      <c r="AT106" s="84"/>
      <c r="AU106" s="84"/>
      <c r="AV106" s="84"/>
      <c r="AW106" s="84"/>
      <c r="AX106" s="84"/>
      <c r="AY106" s="84"/>
      <c r="AZ106" s="84"/>
      <c r="BA106" s="84"/>
      <c r="BB106" s="84"/>
      <c r="BC106" s="84"/>
      <c r="BD106" s="84"/>
      <c r="BE106" s="84"/>
      <c r="BF106" s="84"/>
      <c r="BG106" s="84"/>
      <c r="BH106" s="84"/>
      <c r="BI106" s="84"/>
      <c r="BJ106" s="84"/>
      <c r="BK106" s="84"/>
    </row>
    <row r="107" spans="1:63" x14ac:dyDescent="0.3">
      <c r="A107" s="84"/>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Y107" s="84"/>
      <c r="Z107" s="84"/>
      <c r="AA107" s="84"/>
      <c r="AB107" s="84"/>
      <c r="AC107" s="84"/>
      <c r="AD107" s="84"/>
      <c r="AE107" s="84"/>
      <c r="AF107" s="84"/>
      <c r="AG107" s="84"/>
      <c r="AH107" s="84"/>
      <c r="AI107" s="84"/>
      <c r="AJ107" s="84"/>
      <c r="AK107" s="84"/>
      <c r="AL107" s="84"/>
      <c r="AM107" s="84"/>
      <c r="AN107" s="84"/>
      <c r="AO107" s="84"/>
      <c r="AP107" s="84"/>
      <c r="AQ107" s="84"/>
      <c r="AR107" s="84"/>
      <c r="AS107" s="84"/>
      <c r="AT107" s="84"/>
      <c r="AU107" s="84"/>
      <c r="AV107" s="84"/>
      <c r="AW107" s="84"/>
      <c r="AX107" s="84"/>
      <c r="AY107" s="84"/>
      <c r="AZ107" s="84"/>
      <c r="BA107" s="84"/>
      <c r="BB107" s="84"/>
      <c r="BC107" s="84"/>
      <c r="BD107" s="84"/>
      <c r="BE107" s="84"/>
      <c r="BF107" s="84"/>
      <c r="BG107" s="84"/>
      <c r="BH107" s="84"/>
      <c r="BI107" s="84"/>
      <c r="BJ107" s="84"/>
      <c r="BK107" s="84"/>
    </row>
    <row r="108" spans="1:63" x14ac:dyDescent="0.3">
      <c r="A108" s="84"/>
      <c r="B108" s="84"/>
      <c r="C108" s="84"/>
      <c r="D108" s="84"/>
      <c r="E108" s="84"/>
      <c r="F108" s="84"/>
      <c r="G108" s="84"/>
      <c r="H108" s="84"/>
      <c r="I108" s="84"/>
      <c r="J108" s="84"/>
      <c r="K108" s="84"/>
      <c r="L108" s="84"/>
      <c r="M108" s="84"/>
      <c r="N108" s="84"/>
      <c r="O108" s="84"/>
      <c r="P108" s="84"/>
      <c r="Q108" s="84"/>
      <c r="R108" s="84"/>
      <c r="S108" s="84"/>
      <c r="T108" s="84"/>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c r="AV108" s="84"/>
      <c r="AW108" s="84"/>
      <c r="AX108" s="84"/>
      <c r="AY108" s="84"/>
      <c r="AZ108" s="84"/>
      <c r="BA108" s="84"/>
      <c r="BB108" s="84"/>
      <c r="BC108" s="84"/>
      <c r="BD108" s="84"/>
      <c r="BE108" s="84"/>
      <c r="BF108" s="84"/>
      <c r="BG108" s="84"/>
      <c r="BH108" s="84"/>
      <c r="BI108" s="84"/>
      <c r="BJ108" s="84"/>
      <c r="BK108" s="84"/>
    </row>
    <row r="109" spans="1:63" x14ac:dyDescent="0.3">
      <c r="A109" s="84"/>
      <c r="B109" s="84"/>
      <c r="C109" s="84"/>
      <c r="D109" s="84"/>
      <c r="E109" s="84"/>
      <c r="F109" s="84"/>
      <c r="G109" s="84"/>
      <c r="H109" s="84"/>
      <c r="I109" s="84"/>
      <c r="J109" s="84"/>
      <c r="K109" s="84"/>
      <c r="L109" s="84"/>
      <c r="M109" s="84"/>
      <c r="N109" s="84"/>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4"/>
      <c r="AL109" s="84"/>
      <c r="AM109" s="84"/>
      <c r="AN109" s="84"/>
      <c r="AO109" s="84"/>
      <c r="AP109" s="84"/>
      <c r="AQ109" s="84"/>
      <c r="AR109" s="84"/>
      <c r="AS109" s="84"/>
      <c r="AT109" s="84"/>
      <c r="AU109" s="84"/>
      <c r="AV109" s="84"/>
      <c r="AW109" s="84"/>
      <c r="AX109" s="84"/>
      <c r="AY109" s="84"/>
      <c r="AZ109" s="84"/>
      <c r="BA109" s="84"/>
      <c r="BB109" s="84"/>
      <c r="BC109" s="84"/>
      <c r="BD109" s="84"/>
      <c r="BE109" s="84"/>
      <c r="BF109" s="84"/>
      <c r="BG109" s="84"/>
      <c r="BH109" s="84"/>
      <c r="BI109" s="84"/>
      <c r="BJ109" s="84"/>
      <c r="BK109" s="84"/>
    </row>
    <row r="110" spans="1:63" x14ac:dyDescent="0.3">
      <c r="A110" s="84"/>
      <c r="B110" s="84"/>
      <c r="C110" s="84"/>
      <c r="D110" s="84"/>
      <c r="E110" s="84"/>
      <c r="F110" s="84"/>
      <c r="G110" s="84"/>
      <c r="H110" s="84"/>
      <c r="I110" s="84"/>
      <c r="J110" s="84"/>
      <c r="K110" s="84"/>
      <c r="L110" s="84"/>
      <c r="M110" s="84"/>
      <c r="N110" s="84"/>
      <c r="O110" s="84"/>
      <c r="P110" s="84"/>
      <c r="Q110" s="84"/>
      <c r="R110" s="84"/>
      <c r="S110" s="84"/>
      <c r="T110" s="84"/>
      <c r="U110" s="84"/>
      <c r="V110" s="84"/>
      <c r="W110" s="84"/>
      <c r="X110" s="84"/>
      <c r="Y110" s="84"/>
      <c r="Z110" s="84"/>
      <c r="AA110" s="84"/>
      <c r="AB110" s="84"/>
      <c r="AC110" s="84"/>
      <c r="AD110" s="84"/>
      <c r="AE110" s="84"/>
      <c r="AF110" s="84"/>
      <c r="AG110" s="84"/>
      <c r="AH110" s="84"/>
      <c r="AI110" s="84"/>
      <c r="AJ110" s="84"/>
      <c r="AK110" s="84"/>
      <c r="AL110" s="84"/>
      <c r="AM110" s="84"/>
      <c r="AN110" s="84"/>
      <c r="AO110" s="84"/>
      <c r="AP110" s="84"/>
      <c r="AQ110" s="84"/>
      <c r="AR110" s="84"/>
      <c r="AS110" s="84"/>
      <c r="AT110" s="84"/>
      <c r="AU110" s="84"/>
      <c r="AV110" s="84"/>
      <c r="AW110" s="84"/>
      <c r="AX110" s="84"/>
      <c r="AY110" s="84"/>
      <c r="AZ110" s="84"/>
      <c r="BA110" s="84"/>
      <c r="BB110" s="84"/>
      <c r="BC110" s="84"/>
      <c r="BD110" s="84"/>
      <c r="BE110" s="84"/>
      <c r="BF110" s="84"/>
      <c r="BG110" s="84"/>
      <c r="BH110" s="84"/>
      <c r="BI110" s="84"/>
      <c r="BJ110" s="84"/>
      <c r="BK110" s="84"/>
    </row>
    <row r="111" spans="1:63" x14ac:dyDescent="0.3">
      <c r="A111" s="84"/>
      <c r="B111" s="84"/>
      <c r="C111" s="84"/>
      <c r="D111" s="84"/>
      <c r="E111" s="84"/>
      <c r="F111" s="84"/>
      <c r="G111" s="84"/>
      <c r="H111" s="84"/>
      <c r="I111" s="84"/>
      <c r="J111" s="84"/>
      <c r="K111" s="84"/>
      <c r="L111" s="84"/>
      <c r="M111" s="84"/>
      <c r="N111" s="84"/>
      <c r="O111" s="84"/>
      <c r="P111" s="84"/>
      <c r="Q111" s="84"/>
      <c r="R111" s="84"/>
      <c r="S111" s="84"/>
      <c r="T111" s="84"/>
      <c r="U111" s="84"/>
      <c r="V111" s="84"/>
      <c r="W111" s="84"/>
      <c r="X111" s="84"/>
      <c r="Y111" s="84"/>
      <c r="Z111" s="84"/>
      <c r="AA111" s="84"/>
      <c r="AB111" s="84"/>
      <c r="AC111" s="84"/>
      <c r="AD111" s="84"/>
      <c r="AE111" s="84"/>
      <c r="AF111" s="84"/>
      <c r="AG111" s="84"/>
      <c r="AH111" s="84"/>
      <c r="AI111" s="84"/>
      <c r="AJ111" s="84"/>
      <c r="AK111" s="84"/>
      <c r="AL111" s="84"/>
      <c r="AM111" s="84"/>
      <c r="AN111" s="84"/>
      <c r="AO111" s="84"/>
      <c r="AP111" s="84"/>
      <c r="AQ111" s="84"/>
      <c r="AR111" s="84"/>
      <c r="AS111" s="84"/>
      <c r="AT111" s="84"/>
      <c r="AU111" s="84"/>
      <c r="AV111" s="84"/>
      <c r="AW111" s="84"/>
      <c r="AX111" s="84"/>
      <c r="AY111" s="84"/>
      <c r="AZ111" s="84"/>
      <c r="BA111" s="84"/>
      <c r="BB111" s="84"/>
      <c r="BC111" s="84"/>
      <c r="BD111" s="84"/>
      <c r="BE111" s="84"/>
      <c r="BF111" s="84"/>
      <c r="BG111" s="84"/>
      <c r="BH111" s="84"/>
      <c r="BI111" s="84"/>
      <c r="BJ111" s="84"/>
      <c r="BK111" s="84"/>
    </row>
    <row r="112" spans="1:63" x14ac:dyDescent="0.3">
      <c r="A112" s="84"/>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112" s="84"/>
      <c r="AN112" s="84"/>
      <c r="AO112" s="84"/>
      <c r="AP112" s="84"/>
      <c r="AQ112" s="84"/>
      <c r="AR112" s="84"/>
      <c r="AS112" s="84"/>
      <c r="AT112" s="84"/>
      <c r="AU112" s="84"/>
      <c r="AV112" s="84"/>
      <c r="AW112" s="84"/>
      <c r="AX112" s="84"/>
      <c r="AY112" s="84"/>
      <c r="AZ112" s="84"/>
      <c r="BA112" s="84"/>
      <c r="BB112" s="84"/>
      <c r="BC112" s="84"/>
      <c r="BD112" s="84"/>
      <c r="BE112" s="84"/>
      <c r="BF112" s="84"/>
      <c r="BG112" s="84"/>
      <c r="BH112" s="84"/>
      <c r="BI112" s="84"/>
      <c r="BJ112" s="84"/>
      <c r="BK112" s="84"/>
    </row>
    <row r="113" spans="1:63" x14ac:dyDescent="0.3">
      <c r="A113" s="84"/>
      <c r="B113" s="84"/>
      <c r="C113" s="84"/>
      <c r="D113" s="84"/>
      <c r="E113" s="84"/>
      <c r="F113" s="84"/>
      <c r="G113" s="84"/>
      <c r="H113" s="84"/>
      <c r="I113" s="84"/>
      <c r="J113" s="84"/>
      <c r="K113" s="84"/>
      <c r="L113" s="84"/>
      <c r="M113" s="84"/>
      <c r="N113" s="84"/>
      <c r="O113" s="84"/>
      <c r="P113" s="84"/>
      <c r="Q113" s="84"/>
      <c r="R113" s="84"/>
      <c r="S113" s="84"/>
      <c r="T113" s="84"/>
      <c r="U113" s="84"/>
      <c r="V113" s="84"/>
      <c r="W113" s="84"/>
      <c r="X113" s="84"/>
      <c r="Y113" s="84"/>
      <c r="Z113" s="84"/>
      <c r="AA113" s="84"/>
      <c r="AB113" s="84"/>
      <c r="AC113" s="84"/>
      <c r="AD113" s="84"/>
      <c r="AE113" s="84"/>
      <c r="AF113" s="84"/>
      <c r="AG113" s="84"/>
      <c r="AH113" s="84"/>
      <c r="AI113" s="84"/>
      <c r="AJ113" s="84"/>
      <c r="AK113" s="84"/>
      <c r="AL113" s="84"/>
      <c r="AM113" s="84"/>
      <c r="AN113" s="84"/>
      <c r="AO113" s="84"/>
      <c r="AP113" s="84"/>
      <c r="AQ113" s="84"/>
      <c r="AR113" s="84"/>
      <c r="AS113" s="84"/>
      <c r="AT113" s="84"/>
      <c r="AU113" s="84"/>
      <c r="AV113" s="84"/>
      <c r="AW113" s="84"/>
      <c r="AX113" s="84"/>
      <c r="AY113" s="84"/>
      <c r="AZ113" s="84"/>
      <c r="BA113" s="84"/>
      <c r="BB113" s="84"/>
      <c r="BC113" s="84"/>
      <c r="BD113" s="84"/>
      <c r="BE113" s="84"/>
      <c r="BF113" s="84"/>
      <c r="BG113" s="84"/>
      <c r="BH113" s="84"/>
      <c r="BI113" s="84"/>
      <c r="BJ113" s="84"/>
      <c r="BK113" s="84"/>
    </row>
    <row r="114" spans="1:63" x14ac:dyDescent="0.3">
      <c r="A114" s="84"/>
      <c r="B114" s="84"/>
      <c r="C114" s="84"/>
      <c r="D114" s="84"/>
      <c r="E114" s="84"/>
      <c r="F114" s="84"/>
      <c r="G114" s="84"/>
      <c r="H114" s="84"/>
      <c r="I114" s="84"/>
      <c r="J114" s="84"/>
      <c r="K114" s="84"/>
      <c r="L114" s="84"/>
      <c r="M114" s="84"/>
      <c r="N114" s="84"/>
      <c r="O114" s="84"/>
      <c r="P114" s="84"/>
      <c r="Q114" s="84"/>
      <c r="R114" s="84"/>
      <c r="S114" s="84"/>
      <c r="T114" s="84"/>
      <c r="U114" s="84"/>
      <c r="V114" s="84"/>
      <c r="W114" s="84"/>
      <c r="X114" s="84"/>
      <c r="Y114" s="84"/>
      <c r="Z114" s="84"/>
      <c r="AA114" s="84"/>
      <c r="AB114" s="84"/>
      <c r="AC114" s="84"/>
      <c r="AD114" s="84"/>
      <c r="AE114" s="84"/>
      <c r="AF114" s="84"/>
      <c r="AG114" s="84"/>
      <c r="AH114" s="84"/>
      <c r="AI114" s="84"/>
      <c r="AJ114" s="84"/>
      <c r="AK114" s="84"/>
      <c r="AL114" s="84"/>
      <c r="AM114" s="84"/>
      <c r="AN114" s="84"/>
      <c r="AO114" s="84"/>
      <c r="AP114" s="84"/>
      <c r="AQ114" s="84"/>
      <c r="AR114" s="84"/>
      <c r="AS114" s="84"/>
      <c r="AT114" s="84"/>
      <c r="AU114" s="84"/>
      <c r="AV114" s="84"/>
      <c r="AW114" s="84"/>
      <c r="AX114" s="84"/>
      <c r="AY114" s="84"/>
      <c r="AZ114" s="84"/>
      <c r="BA114" s="84"/>
      <c r="BB114" s="84"/>
      <c r="BC114" s="84"/>
      <c r="BD114" s="84"/>
      <c r="BE114" s="84"/>
      <c r="BF114" s="84"/>
      <c r="BG114" s="84"/>
      <c r="BH114" s="84"/>
      <c r="BI114" s="84"/>
      <c r="BJ114" s="84"/>
      <c r="BK114" s="84"/>
    </row>
    <row r="115" spans="1:63" x14ac:dyDescent="0.3">
      <c r="A115" s="84"/>
      <c r="B115" s="84"/>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4"/>
      <c r="AK115" s="84"/>
      <c r="AL115" s="84"/>
      <c r="AM115" s="84"/>
      <c r="AN115" s="84"/>
      <c r="AO115" s="84"/>
      <c r="AP115" s="84"/>
      <c r="AQ115" s="84"/>
      <c r="AR115" s="84"/>
      <c r="AS115" s="84"/>
      <c r="AT115" s="84"/>
      <c r="AU115" s="84"/>
      <c r="AV115" s="84"/>
      <c r="AW115" s="84"/>
      <c r="AX115" s="84"/>
      <c r="AY115" s="84"/>
      <c r="AZ115" s="84"/>
      <c r="BA115" s="84"/>
      <c r="BB115" s="84"/>
      <c r="BC115" s="84"/>
      <c r="BD115" s="84"/>
      <c r="BE115" s="84"/>
      <c r="BF115" s="84"/>
      <c r="BG115" s="84"/>
      <c r="BH115" s="84"/>
      <c r="BI115" s="84"/>
      <c r="BJ115" s="84"/>
      <c r="BK115" s="84"/>
    </row>
    <row r="116" spans="1:63" x14ac:dyDescent="0.3">
      <c r="A116" s="84"/>
      <c r="B116" s="84"/>
      <c r="C116" s="84"/>
      <c r="D116" s="84"/>
      <c r="E116" s="84"/>
      <c r="F116" s="84"/>
      <c r="G116" s="84"/>
      <c r="H116" s="84"/>
      <c r="I116" s="84"/>
      <c r="J116" s="84"/>
      <c r="K116" s="84"/>
      <c r="L116" s="84"/>
      <c r="M116" s="84"/>
      <c r="N116" s="84"/>
      <c r="O116" s="84"/>
      <c r="P116" s="84"/>
      <c r="Q116" s="84"/>
      <c r="R116" s="84"/>
      <c r="S116" s="84"/>
      <c r="T116" s="84"/>
      <c r="U116" s="84"/>
      <c r="V116" s="84"/>
      <c r="W116" s="84"/>
      <c r="X116" s="84"/>
      <c r="Y116" s="84"/>
      <c r="Z116" s="84"/>
      <c r="AA116" s="84"/>
      <c r="AB116" s="84"/>
      <c r="AC116" s="84"/>
      <c r="AD116" s="84"/>
      <c r="AE116" s="84"/>
      <c r="AF116" s="84"/>
      <c r="AG116" s="84"/>
      <c r="AH116" s="84"/>
      <c r="AI116" s="84"/>
      <c r="AJ116" s="84"/>
      <c r="AK116" s="84"/>
      <c r="AL116" s="84"/>
      <c r="AM116" s="84"/>
      <c r="AN116" s="84"/>
      <c r="AO116" s="84"/>
      <c r="AP116" s="84"/>
      <c r="AQ116" s="84"/>
      <c r="AR116" s="84"/>
      <c r="AS116" s="84"/>
      <c r="AT116" s="84"/>
      <c r="AU116" s="84"/>
      <c r="AV116" s="84"/>
      <c r="AW116" s="84"/>
      <c r="AX116" s="84"/>
      <c r="AY116" s="84"/>
      <c r="AZ116" s="84"/>
      <c r="BA116" s="84"/>
      <c r="BB116" s="84"/>
      <c r="BC116" s="84"/>
      <c r="BD116" s="84"/>
      <c r="BE116" s="84"/>
      <c r="BF116" s="84"/>
      <c r="BG116" s="84"/>
      <c r="BH116" s="84"/>
      <c r="BI116" s="84"/>
      <c r="BJ116" s="84"/>
      <c r="BK116" s="84"/>
    </row>
    <row r="117" spans="1:63" x14ac:dyDescent="0.3">
      <c r="A117" s="84"/>
      <c r="B117" s="84"/>
      <c r="C117" s="84"/>
      <c r="D117" s="84"/>
      <c r="E117" s="84"/>
      <c r="F117" s="84"/>
      <c r="G117" s="84"/>
      <c r="H117" s="84"/>
      <c r="I117" s="84"/>
      <c r="J117" s="84"/>
      <c r="K117" s="84"/>
      <c r="L117" s="84"/>
      <c r="M117" s="84"/>
      <c r="N117" s="84"/>
      <c r="O117" s="84"/>
      <c r="P117" s="84"/>
      <c r="Q117" s="84"/>
      <c r="R117" s="84"/>
      <c r="S117" s="84"/>
      <c r="T117" s="84"/>
      <c r="U117" s="84"/>
      <c r="V117" s="84"/>
      <c r="W117" s="84"/>
      <c r="X117" s="84"/>
      <c r="Y117" s="84"/>
      <c r="Z117" s="84"/>
      <c r="AA117" s="84"/>
      <c r="AB117" s="84"/>
      <c r="AC117" s="84"/>
      <c r="AD117" s="84"/>
      <c r="AE117" s="84"/>
      <c r="AF117" s="84"/>
      <c r="AG117" s="84"/>
      <c r="AH117" s="84"/>
      <c r="AI117" s="84"/>
      <c r="AJ117" s="84"/>
      <c r="AK117" s="84"/>
      <c r="AL117" s="84"/>
      <c r="AM117" s="84"/>
      <c r="AN117" s="84"/>
      <c r="AO117" s="84"/>
      <c r="AP117" s="84"/>
      <c r="AQ117" s="84"/>
      <c r="AR117" s="84"/>
      <c r="AS117" s="84"/>
      <c r="AT117" s="84"/>
      <c r="AU117" s="84"/>
      <c r="AV117" s="84"/>
      <c r="AW117" s="84"/>
      <c r="AX117" s="84"/>
      <c r="AY117" s="84"/>
      <c r="AZ117" s="84"/>
      <c r="BA117" s="84"/>
      <c r="BB117" s="84"/>
      <c r="BC117" s="84"/>
      <c r="BD117" s="84"/>
      <c r="BE117" s="84"/>
      <c r="BF117" s="84"/>
      <c r="BG117" s="84"/>
      <c r="BH117" s="84"/>
      <c r="BI117" s="84"/>
      <c r="BJ117" s="84"/>
      <c r="BK117" s="84"/>
    </row>
    <row r="118" spans="1:63" x14ac:dyDescent="0.3">
      <c r="A118" s="84"/>
      <c r="B118" s="84"/>
      <c r="C118" s="84"/>
      <c r="D118" s="84"/>
      <c r="E118" s="84"/>
      <c r="F118" s="84"/>
      <c r="G118" s="84"/>
      <c r="H118" s="84"/>
      <c r="I118" s="84"/>
      <c r="J118" s="84"/>
      <c r="K118" s="84"/>
      <c r="L118" s="84"/>
      <c r="M118" s="84"/>
      <c r="N118" s="84"/>
      <c r="O118" s="84"/>
      <c r="P118" s="84"/>
      <c r="Q118" s="84"/>
      <c r="R118" s="84"/>
      <c r="S118" s="84"/>
      <c r="T118" s="84"/>
      <c r="U118" s="84"/>
      <c r="V118" s="84"/>
      <c r="W118" s="84"/>
      <c r="X118" s="84"/>
      <c r="Y118" s="84"/>
      <c r="Z118" s="84"/>
      <c r="AA118" s="84"/>
      <c r="AB118" s="84"/>
      <c r="AC118" s="84"/>
      <c r="AD118" s="84"/>
      <c r="AE118" s="84"/>
      <c r="AF118" s="84"/>
      <c r="AG118" s="84"/>
      <c r="AH118" s="84"/>
      <c r="AI118" s="84"/>
      <c r="AJ118" s="84"/>
      <c r="AK118" s="84"/>
      <c r="AL118" s="84"/>
      <c r="AM118" s="84"/>
      <c r="AN118" s="84"/>
      <c r="AO118" s="84"/>
      <c r="AP118" s="84"/>
      <c r="AQ118" s="84"/>
      <c r="AR118" s="84"/>
      <c r="AS118" s="84"/>
      <c r="AT118" s="84"/>
      <c r="AU118" s="84"/>
      <c r="AV118" s="84"/>
      <c r="AW118" s="84"/>
      <c r="AX118" s="84"/>
      <c r="AY118" s="84"/>
      <c r="AZ118" s="84"/>
      <c r="BA118" s="84"/>
      <c r="BB118" s="84"/>
      <c r="BC118" s="84"/>
      <c r="BD118" s="84"/>
      <c r="BE118" s="84"/>
      <c r="BF118" s="84"/>
      <c r="BG118" s="84"/>
      <c r="BH118" s="84"/>
      <c r="BI118" s="84"/>
      <c r="BJ118" s="84"/>
      <c r="BK118" s="84"/>
    </row>
    <row r="119" spans="1:63" x14ac:dyDescent="0.3">
      <c r="A119" s="84"/>
      <c r="B119" s="84"/>
      <c r="C119" s="84"/>
      <c r="D119" s="84"/>
      <c r="E119" s="84"/>
      <c r="F119" s="84"/>
      <c r="G119" s="84"/>
      <c r="H119" s="84"/>
      <c r="I119" s="84"/>
      <c r="J119" s="84"/>
      <c r="K119" s="84"/>
      <c r="L119" s="84"/>
      <c r="M119" s="84"/>
      <c r="N119" s="84"/>
      <c r="O119" s="84"/>
      <c r="P119" s="84"/>
      <c r="Q119" s="84"/>
      <c r="R119" s="84"/>
      <c r="S119" s="84"/>
      <c r="T119" s="84"/>
      <c r="U119" s="84"/>
      <c r="V119" s="84"/>
      <c r="W119" s="84"/>
      <c r="X119" s="84"/>
      <c r="Y119" s="84"/>
      <c r="Z119" s="84"/>
      <c r="AA119" s="84"/>
      <c r="AB119" s="84"/>
      <c r="AC119" s="84"/>
      <c r="AD119" s="84"/>
      <c r="AE119" s="84"/>
      <c r="AF119" s="84"/>
      <c r="AG119" s="84"/>
      <c r="AH119" s="84"/>
      <c r="AI119" s="84"/>
      <c r="AJ119" s="84"/>
      <c r="AK119" s="84"/>
      <c r="AL119" s="84"/>
      <c r="AM119" s="84"/>
      <c r="AN119" s="84"/>
      <c r="AO119" s="84"/>
      <c r="AP119" s="84"/>
      <c r="AQ119" s="84"/>
      <c r="AR119" s="84"/>
      <c r="AS119" s="84"/>
      <c r="AT119" s="84"/>
      <c r="AU119" s="84"/>
      <c r="AV119" s="84"/>
      <c r="AW119" s="84"/>
      <c r="AX119" s="84"/>
      <c r="AY119" s="84"/>
      <c r="AZ119" s="84"/>
      <c r="BA119" s="84"/>
      <c r="BB119" s="84"/>
      <c r="BC119" s="84"/>
      <c r="BD119" s="84"/>
      <c r="BE119" s="84"/>
      <c r="BF119" s="84"/>
      <c r="BG119" s="84"/>
      <c r="BH119" s="84"/>
      <c r="BI119" s="84"/>
      <c r="BJ119" s="84"/>
      <c r="BK119" s="84"/>
    </row>
    <row r="120" spans="1:63" x14ac:dyDescent="0.3">
      <c r="A120" s="84"/>
      <c r="B120" s="84"/>
      <c r="C120" s="84"/>
      <c r="D120" s="84"/>
      <c r="E120" s="84"/>
      <c r="F120" s="84"/>
      <c r="G120" s="84"/>
      <c r="H120" s="84"/>
      <c r="I120" s="84"/>
      <c r="J120" s="84"/>
      <c r="K120" s="84"/>
      <c r="L120" s="84"/>
      <c r="M120" s="84"/>
      <c r="N120" s="84"/>
      <c r="O120" s="84"/>
      <c r="P120" s="84"/>
      <c r="Q120" s="84"/>
      <c r="R120" s="84"/>
      <c r="S120" s="84"/>
      <c r="T120" s="84"/>
      <c r="U120" s="84"/>
      <c r="V120" s="84"/>
      <c r="W120" s="84"/>
      <c r="X120" s="84"/>
      <c r="Y120" s="84"/>
      <c r="Z120" s="84"/>
      <c r="AA120" s="84"/>
      <c r="AB120" s="84"/>
      <c r="AC120" s="84"/>
      <c r="AD120" s="84"/>
      <c r="AE120" s="84"/>
      <c r="AF120" s="84"/>
      <c r="AG120" s="84"/>
      <c r="AH120" s="84"/>
      <c r="AI120" s="84"/>
      <c r="AJ120" s="84"/>
      <c r="AK120" s="84"/>
      <c r="AL120" s="84"/>
      <c r="AM120" s="84"/>
      <c r="AN120" s="84"/>
      <c r="AO120" s="84"/>
      <c r="AP120" s="84"/>
      <c r="AQ120" s="84"/>
      <c r="AR120" s="84"/>
      <c r="AS120" s="84"/>
      <c r="AT120" s="84"/>
      <c r="AU120" s="84"/>
      <c r="AV120" s="84"/>
      <c r="AW120" s="84"/>
      <c r="AX120" s="84"/>
      <c r="AY120" s="84"/>
      <c r="AZ120" s="84"/>
      <c r="BA120" s="84"/>
      <c r="BB120" s="84"/>
      <c r="BC120" s="84"/>
      <c r="BD120" s="84"/>
      <c r="BE120" s="84"/>
      <c r="BF120" s="84"/>
      <c r="BG120" s="84"/>
      <c r="BH120" s="84"/>
      <c r="BI120" s="84"/>
      <c r="BJ120" s="84"/>
      <c r="BK120" s="84"/>
    </row>
    <row r="121" spans="1:63" x14ac:dyDescent="0.3">
      <c r="A121" s="84"/>
      <c r="B121" s="84"/>
      <c r="C121" s="84"/>
      <c r="D121" s="84"/>
      <c r="E121" s="84"/>
      <c r="F121" s="84"/>
      <c r="G121" s="84"/>
      <c r="H121" s="84"/>
      <c r="I121" s="84"/>
      <c r="J121" s="84"/>
      <c r="K121" s="84"/>
      <c r="L121" s="84"/>
      <c r="M121" s="84"/>
      <c r="N121" s="84"/>
      <c r="O121" s="84"/>
      <c r="P121" s="84"/>
      <c r="Q121" s="84"/>
      <c r="R121" s="84"/>
      <c r="S121" s="84"/>
      <c r="T121" s="84"/>
      <c r="U121" s="84"/>
      <c r="V121" s="84"/>
      <c r="W121" s="84"/>
      <c r="X121" s="84"/>
      <c r="Y121" s="84"/>
      <c r="Z121" s="84"/>
      <c r="AA121" s="84"/>
      <c r="AB121" s="84"/>
      <c r="AC121" s="84"/>
      <c r="AD121" s="84"/>
      <c r="AE121" s="84"/>
      <c r="AF121" s="84"/>
      <c r="AG121" s="84"/>
      <c r="AH121" s="84"/>
      <c r="AI121" s="84"/>
      <c r="AJ121" s="84"/>
      <c r="AK121" s="84"/>
      <c r="AL121" s="84"/>
      <c r="AM121" s="84"/>
      <c r="AN121" s="84"/>
      <c r="AO121" s="84"/>
      <c r="AP121" s="84"/>
      <c r="AQ121" s="84"/>
      <c r="AR121" s="84"/>
      <c r="AS121" s="84"/>
      <c r="AT121" s="84"/>
      <c r="AU121" s="84"/>
      <c r="AV121" s="84"/>
      <c r="AW121" s="84"/>
      <c r="AX121" s="84"/>
      <c r="AY121" s="84"/>
      <c r="AZ121" s="84"/>
      <c r="BA121" s="84"/>
      <c r="BB121" s="84"/>
      <c r="BC121" s="84"/>
      <c r="BD121" s="84"/>
      <c r="BE121" s="84"/>
      <c r="BF121" s="84"/>
      <c r="BG121" s="84"/>
      <c r="BH121" s="84"/>
      <c r="BI121" s="84"/>
      <c r="BJ121" s="84"/>
      <c r="BK121" s="84"/>
    </row>
    <row r="122" spans="1:63" x14ac:dyDescent="0.3">
      <c r="B122" s="84"/>
      <c r="C122" s="84"/>
      <c r="D122" s="84"/>
      <c r="E122" s="84"/>
      <c r="F122" s="84"/>
      <c r="G122" s="84"/>
      <c r="H122" s="84"/>
      <c r="I122" s="84"/>
      <c r="J122" s="84"/>
      <c r="K122" s="84"/>
      <c r="L122" s="84"/>
      <c r="M122" s="84"/>
      <c r="N122" s="84"/>
      <c r="O122" s="84"/>
      <c r="P122" s="84"/>
      <c r="Q122" s="84"/>
      <c r="R122" s="84"/>
      <c r="S122" s="84"/>
      <c r="T122" s="84"/>
      <c r="U122" s="84"/>
      <c r="V122" s="84"/>
      <c r="W122" s="84"/>
      <c r="X122" s="84"/>
      <c r="Y122" s="84"/>
      <c r="Z122" s="84"/>
      <c r="AA122" s="84"/>
      <c r="AB122" s="84"/>
      <c r="AC122" s="84"/>
      <c r="AD122" s="84"/>
      <c r="AE122" s="84"/>
      <c r="AF122" s="84"/>
      <c r="AG122" s="84"/>
      <c r="AH122" s="84"/>
      <c r="AI122" s="84"/>
      <c r="AJ122" s="84"/>
      <c r="AK122" s="84"/>
      <c r="AL122" s="84"/>
      <c r="AM122" s="84"/>
      <c r="AN122" s="84"/>
      <c r="AO122" s="84"/>
      <c r="AP122" s="84"/>
      <c r="AQ122" s="84"/>
      <c r="AR122" s="84"/>
      <c r="AS122" s="84"/>
      <c r="AT122" s="84"/>
      <c r="AU122" s="84"/>
      <c r="AV122" s="84"/>
      <c r="AW122" s="84"/>
      <c r="AX122" s="84"/>
      <c r="AY122" s="84"/>
      <c r="AZ122" s="84"/>
      <c r="BA122" s="84"/>
      <c r="BB122" s="84"/>
      <c r="BC122" s="84"/>
      <c r="BD122" s="84"/>
      <c r="BE122" s="84"/>
      <c r="BF122" s="84"/>
      <c r="BG122" s="84"/>
      <c r="BH122" s="84"/>
      <c r="BI122" s="84"/>
      <c r="BJ122" s="84"/>
      <c r="BK122" s="84"/>
    </row>
    <row r="123" spans="1:63" x14ac:dyDescent="0.3">
      <c r="B123" s="84"/>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c r="AA123" s="84"/>
      <c r="AB123" s="84"/>
      <c r="AC123" s="84"/>
      <c r="AD123" s="84"/>
      <c r="AE123" s="84"/>
      <c r="AF123" s="84"/>
      <c r="AG123" s="84"/>
      <c r="AH123" s="84"/>
      <c r="AI123" s="84"/>
      <c r="AJ123" s="84"/>
      <c r="AK123" s="84"/>
      <c r="AL123" s="84"/>
      <c r="AM123" s="84"/>
      <c r="AN123" s="84"/>
      <c r="AO123" s="84"/>
      <c r="AP123" s="84"/>
      <c r="AQ123" s="84"/>
      <c r="AR123" s="84"/>
      <c r="AS123" s="84"/>
      <c r="AT123" s="84"/>
      <c r="AU123" s="84"/>
      <c r="AV123" s="84"/>
      <c r="AW123" s="84"/>
      <c r="AX123" s="84"/>
      <c r="AY123" s="84"/>
      <c r="AZ123" s="84"/>
      <c r="BA123" s="84"/>
      <c r="BB123" s="84"/>
      <c r="BC123" s="84"/>
      <c r="BD123" s="84"/>
      <c r="BE123" s="84"/>
      <c r="BF123" s="84"/>
      <c r="BG123" s="84"/>
      <c r="BH123" s="84"/>
      <c r="BI123" s="84"/>
      <c r="BJ123" s="84"/>
      <c r="BK123" s="84"/>
    </row>
    <row r="124" spans="1:63" x14ac:dyDescent="0.3">
      <c r="B124" s="84"/>
      <c r="C124" s="84"/>
      <c r="D124" s="84"/>
      <c r="E124" s="84"/>
      <c r="F124" s="84"/>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124" s="84"/>
      <c r="AN124" s="84"/>
      <c r="AO124" s="84"/>
      <c r="AP124" s="84"/>
      <c r="AQ124" s="84"/>
      <c r="AR124" s="84"/>
      <c r="AS124" s="84"/>
      <c r="AT124" s="84"/>
      <c r="AU124" s="84"/>
      <c r="AV124" s="84"/>
      <c r="AW124" s="84"/>
      <c r="AX124" s="84"/>
      <c r="AY124" s="84"/>
      <c r="AZ124" s="84"/>
      <c r="BA124" s="84"/>
      <c r="BB124" s="84"/>
      <c r="BC124" s="84"/>
      <c r="BD124" s="84"/>
      <c r="BE124" s="84"/>
      <c r="BF124" s="84"/>
      <c r="BG124" s="84"/>
      <c r="BH124" s="84"/>
      <c r="BI124" s="84"/>
      <c r="BJ124" s="84"/>
      <c r="BK124" s="84"/>
    </row>
    <row r="125" spans="1:63" x14ac:dyDescent="0.3">
      <c r="B125" s="84"/>
      <c r="C125" s="84"/>
      <c r="D125" s="84"/>
      <c r="E125" s="84"/>
      <c r="F125" s="84"/>
      <c r="G125" s="84"/>
      <c r="H125" s="84"/>
      <c r="I125" s="84"/>
      <c r="J125" s="84"/>
      <c r="K125" s="84"/>
      <c r="L125" s="84"/>
      <c r="M125" s="84"/>
      <c r="N125" s="84"/>
      <c r="O125" s="84"/>
      <c r="P125" s="84"/>
      <c r="Q125" s="84"/>
      <c r="R125" s="84"/>
      <c r="S125" s="84"/>
      <c r="T125" s="84"/>
      <c r="U125" s="84"/>
      <c r="V125" s="84"/>
      <c r="W125" s="84"/>
      <c r="X125" s="84"/>
      <c r="Y125" s="84"/>
      <c r="Z125" s="84"/>
      <c r="AA125" s="84"/>
      <c r="AB125" s="84"/>
      <c r="AC125" s="84"/>
      <c r="AD125" s="84"/>
      <c r="AE125" s="84"/>
      <c r="AF125" s="84"/>
      <c r="AG125" s="84"/>
      <c r="AH125" s="84"/>
      <c r="AI125" s="84"/>
      <c r="AJ125" s="84"/>
      <c r="AK125" s="84"/>
      <c r="AL125" s="84"/>
      <c r="AM125" s="84"/>
      <c r="AN125" s="84"/>
      <c r="AO125" s="84"/>
      <c r="AP125" s="84"/>
      <c r="AQ125" s="84"/>
      <c r="AR125" s="84"/>
      <c r="AS125" s="84"/>
      <c r="AT125" s="84"/>
      <c r="AU125" s="84"/>
      <c r="AV125" s="84"/>
      <c r="AW125" s="84"/>
      <c r="AX125" s="84"/>
      <c r="AY125" s="84"/>
      <c r="AZ125" s="84"/>
      <c r="BA125" s="84"/>
      <c r="BB125" s="84"/>
      <c r="BC125" s="84"/>
      <c r="BD125" s="84"/>
      <c r="BE125" s="84"/>
      <c r="BF125" s="84"/>
      <c r="BG125" s="84"/>
      <c r="BH125" s="84"/>
      <c r="BI125" s="84"/>
      <c r="BJ125" s="84"/>
      <c r="BK125" s="84"/>
    </row>
    <row r="126" spans="1:63" x14ac:dyDescent="0.3">
      <c r="B126" s="84"/>
      <c r="C126" s="84"/>
      <c r="D126" s="84"/>
      <c r="E126" s="84"/>
      <c r="F126" s="84"/>
      <c r="G126" s="84"/>
      <c r="H126" s="84"/>
      <c r="I126" s="84"/>
      <c r="J126" s="84"/>
      <c r="K126" s="84"/>
      <c r="L126" s="84"/>
      <c r="M126" s="84"/>
      <c r="N126" s="84"/>
      <c r="O126" s="84"/>
      <c r="P126" s="84"/>
      <c r="Q126" s="84"/>
      <c r="R126" s="84"/>
      <c r="S126" s="84"/>
      <c r="T126" s="84"/>
      <c r="U126" s="84"/>
      <c r="V126" s="84"/>
      <c r="W126" s="84"/>
      <c r="X126" s="84"/>
      <c r="Y126" s="84"/>
      <c r="Z126" s="84"/>
      <c r="AA126" s="84"/>
      <c r="AB126" s="84"/>
      <c r="AC126" s="84"/>
      <c r="AD126" s="84"/>
      <c r="AE126" s="84"/>
      <c r="AF126" s="84"/>
      <c r="AG126" s="84"/>
      <c r="AH126" s="84"/>
      <c r="AI126" s="84"/>
      <c r="AJ126" s="84"/>
      <c r="AK126" s="84"/>
      <c r="AL126" s="84"/>
      <c r="AM126" s="84"/>
      <c r="AN126" s="84"/>
      <c r="AO126" s="84"/>
      <c r="AP126" s="84"/>
      <c r="AQ126" s="84"/>
      <c r="AR126" s="84"/>
      <c r="AS126" s="84"/>
      <c r="AT126" s="84"/>
      <c r="AU126" s="84"/>
      <c r="AV126" s="84"/>
      <c r="AW126" s="84"/>
      <c r="AX126" s="84"/>
      <c r="AY126" s="84"/>
      <c r="AZ126" s="84"/>
      <c r="BA126" s="84"/>
      <c r="BB126" s="84"/>
      <c r="BC126" s="84"/>
      <c r="BD126" s="84"/>
      <c r="BE126" s="84"/>
      <c r="BF126" s="84"/>
      <c r="BG126" s="84"/>
      <c r="BH126" s="84"/>
      <c r="BI126" s="84"/>
      <c r="BJ126" s="84"/>
      <c r="BK126" s="84"/>
    </row>
    <row r="127" spans="1:63" x14ac:dyDescent="0.3">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c r="AA127" s="84"/>
      <c r="AB127" s="84"/>
      <c r="AC127" s="84"/>
      <c r="AD127" s="84"/>
      <c r="AE127" s="84"/>
      <c r="AF127" s="84"/>
      <c r="AG127" s="84"/>
      <c r="AH127" s="84"/>
      <c r="AI127" s="84"/>
      <c r="AJ127" s="84"/>
      <c r="AK127" s="84"/>
      <c r="AL127" s="84"/>
      <c r="AM127" s="84"/>
      <c r="AN127" s="84"/>
      <c r="AO127" s="84"/>
      <c r="AP127" s="84"/>
      <c r="AQ127" s="84"/>
      <c r="AR127" s="84"/>
      <c r="AS127" s="84"/>
      <c r="AT127" s="84"/>
      <c r="AU127" s="84"/>
      <c r="AV127" s="84"/>
      <c r="AW127" s="84"/>
      <c r="AX127" s="84"/>
      <c r="AY127" s="84"/>
      <c r="AZ127" s="84"/>
      <c r="BA127" s="84"/>
      <c r="BB127" s="84"/>
      <c r="BC127" s="84"/>
      <c r="BD127" s="84"/>
      <c r="BE127" s="84"/>
      <c r="BF127" s="84"/>
      <c r="BG127" s="84"/>
      <c r="BH127" s="84"/>
      <c r="BI127" s="84"/>
      <c r="BJ127" s="84"/>
      <c r="BK127" s="84"/>
    </row>
    <row r="128" spans="1:63" x14ac:dyDescent="0.3">
      <c r="B128" s="84"/>
      <c r="C128" s="84"/>
      <c r="D128" s="84"/>
      <c r="E128" s="84"/>
      <c r="F128" s="84"/>
      <c r="G128" s="84"/>
      <c r="H128" s="84"/>
      <c r="I128" s="84"/>
      <c r="J128" s="84"/>
      <c r="K128" s="84"/>
      <c r="L128" s="84"/>
      <c r="M128" s="84"/>
      <c r="N128" s="84"/>
      <c r="O128" s="84"/>
      <c r="P128" s="84"/>
      <c r="Q128" s="84"/>
      <c r="R128" s="84"/>
      <c r="S128" s="84"/>
      <c r="T128" s="84"/>
      <c r="U128" s="84"/>
      <c r="V128" s="84"/>
      <c r="W128" s="84"/>
      <c r="X128" s="84"/>
      <c r="Y128" s="84"/>
      <c r="Z128" s="84"/>
      <c r="AA128" s="84"/>
      <c r="AB128" s="84"/>
      <c r="AC128" s="84"/>
      <c r="AD128" s="84"/>
      <c r="AE128" s="84"/>
      <c r="AF128" s="84"/>
      <c r="AG128" s="84"/>
      <c r="AH128" s="84"/>
      <c r="AI128" s="84"/>
      <c r="AJ128" s="84"/>
      <c r="AK128" s="84"/>
      <c r="AL128" s="84"/>
      <c r="AM128" s="84"/>
      <c r="AN128" s="84"/>
      <c r="AO128" s="84"/>
      <c r="AP128" s="84"/>
      <c r="AQ128" s="84"/>
      <c r="AR128" s="84"/>
      <c r="AS128" s="84"/>
      <c r="AT128" s="84"/>
      <c r="AU128" s="84"/>
      <c r="AV128" s="84"/>
      <c r="AW128" s="84"/>
      <c r="AX128" s="84"/>
      <c r="AY128" s="84"/>
      <c r="AZ128" s="84"/>
      <c r="BA128" s="84"/>
      <c r="BB128" s="84"/>
      <c r="BC128" s="84"/>
      <c r="BD128" s="84"/>
      <c r="BE128" s="84"/>
      <c r="BF128" s="84"/>
      <c r="BG128" s="84"/>
      <c r="BH128" s="84"/>
      <c r="BI128" s="84"/>
      <c r="BJ128" s="84"/>
      <c r="BK128" s="84"/>
    </row>
    <row r="129" spans="2:63" x14ac:dyDescent="0.3">
      <c r="B129" s="84"/>
      <c r="C129" s="84"/>
      <c r="D129" s="84"/>
      <c r="E129" s="84"/>
      <c r="F129" s="84"/>
      <c r="G129" s="84"/>
      <c r="H129" s="84"/>
      <c r="I129" s="84"/>
      <c r="J129" s="84"/>
      <c r="K129" s="84"/>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129" s="84"/>
      <c r="AN129" s="84"/>
      <c r="AO129" s="84"/>
      <c r="AP129" s="84"/>
      <c r="AQ129" s="84"/>
      <c r="AR129" s="84"/>
      <c r="AS129" s="84"/>
      <c r="AT129" s="84"/>
      <c r="AU129" s="84"/>
      <c r="AV129" s="84"/>
      <c r="AW129" s="84"/>
      <c r="AX129" s="84"/>
      <c r="AY129" s="84"/>
      <c r="AZ129" s="84"/>
      <c r="BA129" s="84"/>
      <c r="BB129" s="84"/>
      <c r="BC129" s="84"/>
      <c r="BD129" s="84"/>
      <c r="BE129" s="84"/>
      <c r="BF129" s="84"/>
      <c r="BG129" s="84"/>
      <c r="BH129" s="84"/>
      <c r="BI129" s="84"/>
      <c r="BJ129" s="84"/>
      <c r="BK129" s="84"/>
    </row>
    <row r="130" spans="2:63" x14ac:dyDescent="0.3">
      <c r="B130" s="84"/>
      <c r="C130" s="84"/>
      <c r="D130" s="84"/>
      <c r="E130" s="84"/>
      <c r="F130" s="84"/>
      <c r="G130" s="84"/>
      <c r="H130" s="84"/>
      <c r="I130" s="84"/>
      <c r="J130" s="84"/>
      <c r="K130" s="84"/>
      <c r="L130" s="84"/>
      <c r="M130" s="84"/>
      <c r="N130" s="84"/>
      <c r="O130" s="84"/>
      <c r="P130" s="84"/>
      <c r="Q130" s="84"/>
      <c r="R130" s="84"/>
      <c r="S130" s="84"/>
      <c r="T130" s="84"/>
      <c r="U130" s="84"/>
      <c r="V130" s="84"/>
      <c r="W130" s="84"/>
      <c r="X130" s="84"/>
      <c r="Y130" s="84"/>
      <c r="Z130" s="84"/>
      <c r="AA130" s="84"/>
      <c r="AB130" s="84"/>
      <c r="AC130" s="84"/>
      <c r="AD130" s="84"/>
      <c r="AE130" s="84"/>
      <c r="AF130" s="84"/>
      <c r="AG130" s="84"/>
      <c r="AH130" s="84"/>
      <c r="AI130" s="84"/>
      <c r="AJ130" s="84"/>
      <c r="AK130" s="84"/>
      <c r="AL130" s="84"/>
      <c r="AM130" s="84"/>
      <c r="AN130" s="84"/>
      <c r="AO130" s="84"/>
      <c r="AP130" s="84"/>
      <c r="AQ130" s="84"/>
      <c r="AR130" s="84"/>
      <c r="AS130" s="84"/>
      <c r="AT130" s="84"/>
      <c r="AU130" s="84"/>
      <c r="AV130" s="84"/>
      <c r="AW130" s="84"/>
      <c r="AX130" s="84"/>
      <c r="AY130" s="84"/>
      <c r="AZ130" s="84"/>
      <c r="BA130" s="84"/>
      <c r="BB130" s="84"/>
      <c r="BC130" s="84"/>
      <c r="BD130" s="84"/>
      <c r="BE130" s="84"/>
      <c r="BF130" s="84"/>
      <c r="BG130" s="84"/>
      <c r="BH130" s="84"/>
      <c r="BI130" s="84"/>
      <c r="BJ130" s="84"/>
      <c r="BK130" s="84"/>
    </row>
    <row r="131" spans="2:63" x14ac:dyDescent="0.3">
      <c r="B131" s="84"/>
      <c r="C131" s="84"/>
      <c r="D131" s="84"/>
      <c r="E131" s="84"/>
      <c r="F131" s="84"/>
      <c r="G131" s="84"/>
      <c r="H131" s="84"/>
      <c r="I131" s="84"/>
      <c r="J131" s="84"/>
      <c r="K131" s="84"/>
      <c r="L131" s="84"/>
      <c r="M131" s="84"/>
      <c r="N131" s="84"/>
      <c r="O131" s="84"/>
      <c r="P131" s="84"/>
      <c r="Q131" s="84"/>
      <c r="R131" s="84"/>
      <c r="S131" s="84"/>
      <c r="T131" s="84"/>
      <c r="U131" s="84"/>
      <c r="V131" s="84"/>
      <c r="W131" s="84"/>
      <c r="X131" s="84"/>
      <c r="Y131" s="84"/>
      <c r="Z131" s="84"/>
      <c r="AA131" s="84"/>
      <c r="AB131" s="84"/>
      <c r="AC131" s="84"/>
      <c r="AD131" s="84"/>
      <c r="AE131" s="84"/>
      <c r="AF131" s="84"/>
      <c r="AG131" s="84"/>
      <c r="AH131" s="84"/>
      <c r="AI131" s="84"/>
      <c r="AJ131" s="84"/>
      <c r="AK131" s="84"/>
      <c r="AL131" s="84"/>
      <c r="AM131" s="84"/>
      <c r="AN131" s="84"/>
      <c r="AO131" s="84"/>
      <c r="AP131" s="84"/>
      <c r="AQ131" s="84"/>
      <c r="AR131" s="84"/>
      <c r="AS131" s="84"/>
      <c r="AT131" s="84"/>
      <c r="AU131" s="84"/>
      <c r="AV131" s="84"/>
      <c r="AW131" s="84"/>
      <c r="AX131" s="84"/>
      <c r="AY131" s="84"/>
      <c r="AZ131" s="84"/>
      <c r="BA131" s="84"/>
      <c r="BB131" s="84"/>
      <c r="BC131" s="84"/>
      <c r="BD131" s="84"/>
      <c r="BE131" s="84"/>
      <c r="BF131" s="84"/>
      <c r="BG131" s="84"/>
      <c r="BH131" s="84"/>
      <c r="BI131" s="84"/>
      <c r="BJ131" s="84"/>
      <c r="BK131" s="84"/>
    </row>
    <row r="132" spans="2:63" x14ac:dyDescent="0.3">
      <c r="B132" s="84"/>
      <c r="C132" s="84"/>
      <c r="D132" s="84"/>
      <c r="E132" s="84"/>
      <c r="F132" s="84"/>
      <c r="G132" s="84"/>
      <c r="H132" s="84"/>
      <c r="I132" s="84"/>
      <c r="J132" s="84"/>
      <c r="K132" s="84"/>
      <c r="L132" s="84"/>
      <c r="M132" s="84"/>
      <c r="N132" s="84"/>
      <c r="O132" s="84"/>
      <c r="P132" s="84"/>
      <c r="Q132" s="84"/>
      <c r="R132" s="84"/>
      <c r="S132" s="84"/>
      <c r="T132" s="84"/>
      <c r="U132" s="84"/>
      <c r="V132" s="84"/>
      <c r="W132" s="84"/>
      <c r="X132" s="84"/>
      <c r="Y132" s="84"/>
      <c r="Z132" s="84"/>
      <c r="AA132" s="84"/>
      <c r="AB132" s="84"/>
      <c r="AC132" s="84"/>
      <c r="AD132" s="84"/>
      <c r="AE132" s="84"/>
      <c r="AF132" s="84"/>
      <c r="AG132" s="84"/>
      <c r="AH132" s="84"/>
      <c r="AI132" s="84"/>
      <c r="AJ132" s="84"/>
      <c r="AK132" s="84"/>
      <c r="AL132" s="84"/>
      <c r="AM132" s="84"/>
      <c r="AN132" s="84"/>
      <c r="AO132" s="84"/>
      <c r="AP132" s="84"/>
      <c r="AQ132" s="84"/>
      <c r="AR132" s="84"/>
      <c r="AS132" s="84"/>
      <c r="AT132" s="84"/>
      <c r="AU132" s="84"/>
      <c r="AV132" s="84"/>
      <c r="AW132" s="84"/>
      <c r="AX132" s="84"/>
      <c r="AY132" s="84"/>
      <c r="AZ132" s="84"/>
      <c r="BA132" s="84"/>
      <c r="BB132" s="84"/>
      <c r="BC132" s="84"/>
      <c r="BD132" s="84"/>
      <c r="BE132" s="84"/>
      <c r="BF132" s="84"/>
      <c r="BG132" s="84"/>
      <c r="BH132" s="84"/>
      <c r="BI132" s="84"/>
      <c r="BJ132" s="84"/>
      <c r="BK132" s="84"/>
    </row>
    <row r="133" spans="2:63" x14ac:dyDescent="0.3">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c r="AA133" s="84"/>
      <c r="AB133" s="84"/>
      <c r="AC133" s="84"/>
      <c r="AD133" s="84"/>
      <c r="AE133" s="84"/>
      <c r="AF133" s="84"/>
      <c r="AG133" s="84"/>
      <c r="AH133" s="84"/>
      <c r="AI133" s="84"/>
      <c r="AJ133" s="84"/>
      <c r="AK133" s="84"/>
      <c r="AL133" s="84"/>
      <c r="AM133" s="84"/>
      <c r="AN133" s="84"/>
      <c r="AO133" s="84"/>
      <c r="AP133" s="84"/>
      <c r="AQ133" s="84"/>
      <c r="AR133" s="84"/>
      <c r="AS133" s="84"/>
      <c r="AT133" s="84"/>
      <c r="AU133" s="84"/>
      <c r="AV133" s="84"/>
      <c r="AW133" s="84"/>
      <c r="AX133" s="84"/>
      <c r="AY133" s="84"/>
      <c r="AZ133" s="84"/>
      <c r="BA133" s="84"/>
      <c r="BB133" s="84"/>
      <c r="BC133" s="84"/>
      <c r="BD133" s="84"/>
      <c r="BE133" s="84"/>
      <c r="BF133" s="84"/>
      <c r="BG133" s="84"/>
      <c r="BH133" s="84"/>
      <c r="BI133" s="84"/>
      <c r="BJ133" s="84"/>
      <c r="BK133" s="84"/>
    </row>
    <row r="134" spans="2:63" x14ac:dyDescent="0.3">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c r="Z134" s="84"/>
      <c r="AA134" s="84"/>
      <c r="AB134" s="84"/>
      <c r="AC134" s="84"/>
      <c r="AD134" s="84"/>
      <c r="AE134" s="84"/>
      <c r="AF134" s="84"/>
      <c r="AG134" s="84"/>
      <c r="AH134" s="84"/>
      <c r="AI134" s="84"/>
      <c r="AJ134" s="84"/>
      <c r="AK134" s="84"/>
      <c r="AL134" s="84"/>
      <c r="AM134" s="84"/>
      <c r="AN134" s="84"/>
      <c r="AO134" s="84"/>
      <c r="AP134" s="84"/>
      <c r="AQ134" s="84"/>
      <c r="AR134" s="84"/>
      <c r="AS134" s="84"/>
      <c r="AT134" s="84"/>
      <c r="AU134" s="84"/>
      <c r="AV134" s="84"/>
      <c r="AW134" s="84"/>
      <c r="AX134" s="84"/>
      <c r="AY134" s="84"/>
      <c r="AZ134" s="84"/>
      <c r="BA134" s="84"/>
      <c r="BB134" s="84"/>
      <c r="BC134" s="84"/>
      <c r="BD134" s="84"/>
      <c r="BE134" s="84"/>
      <c r="BF134" s="84"/>
      <c r="BG134" s="84"/>
      <c r="BH134" s="84"/>
      <c r="BI134" s="84"/>
      <c r="BJ134" s="84"/>
      <c r="BK134" s="84"/>
    </row>
    <row r="135" spans="2:63" x14ac:dyDescent="0.3">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c r="AA135" s="84"/>
      <c r="AB135" s="84"/>
      <c r="AC135" s="84"/>
      <c r="AD135" s="84"/>
      <c r="AE135" s="84"/>
      <c r="AF135" s="84"/>
      <c r="AG135" s="84"/>
      <c r="AH135" s="84"/>
      <c r="AI135" s="84"/>
      <c r="AJ135" s="84"/>
      <c r="AK135" s="84"/>
      <c r="AL135" s="84"/>
      <c r="AM135" s="84"/>
      <c r="AN135" s="84"/>
      <c r="AO135" s="84"/>
      <c r="AP135" s="84"/>
      <c r="AQ135" s="84"/>
      <c r="AR135" s="84"/>
      <c r="AS135" s="84"/>
      <c r="AT135" s="84"/>
      <c r="AU135" s="84"/>
      <c r="AV135" s="84"/>
      <c r="AW135" s="84"/>
      <c r="AX135" s="84"/>
      <c r="AY135" s="84"/>
      <c r="AZ135" s="84"/>
      <c r="BA135" s="84"/>
      <c r="BB135" s="84"/>
      <c r="BC135" s="84"/>
      <c r="BD135" s="84"/>
      <c r="BE135" s="84"/>
      <c r="BF135" s="84"/>
      <c r="BG135" s="84"/>
      <c r="BH135" s="84"/>
      <c r="BI135" s="84"/>
      <c r="BJ135" s="84"/>
      <c r="BK135" s="84"/>
    </row>
    <row r="136" spans="2:63" x14ac:dyDescent="0.3">
      <c r="B136" s="84"/>
      <c r="C136" s="84"/>
      <c r="D136" s="84"/>
      <c r="E136" s="84"/>
      <c r="F136" s="84"/>
      <c r="G136" s="84"/>
      <c r="H136" s="84"/>
      <c r="I136" s="84"/>
      <c r="J136" s="84"/>
      <c r="K136" s="84"/>
      <c r="L136" s="84"/>
      <c r="M136" s="84"/>
      <c r="N136" s="84"/>
      <c r="O136" s="84"/>
      <c r="P136" s="84"/>
      <c r="Q136" s="84"/>
      <c r="R136" s="84"/>
      <c r="S136" s="84"/>
      <c r="T136" s="84"/>
      <c r="U136" s="84"/>
      <c r="V136" s="84"/>
      <c r="W136" s="84"/>
      <c r="X136" s="84"/>
      <c r="Y136" s="84"/>
      <c r="Z136" s="84"/>
      <c r="AA136" s="84"/>
      <c r="AB136" s="84"/>
      <c r="AC136" s="84"/>
      <c r="AD136" s="84"/>
      <c r="AE136" s="84"/>
      <c r="AF136" s="84"/>
      <c r="AG136" s="84"/>
      <c r="AH136" s="84"/>
      <c r="AI136" s="84"/>
      <c r="AJ136" s="84"/>
      <c r="AK136" s="84"/>
      <c r="AL136" s="84"/>
      <c r="AM136" s="84"/>
      <c r="AN136" s="84"/>
      <c r="AO136" s="84"/>
      <c r="AP136" s="84"/>
      <c r="AQ136" s="84"/>
      <c r="AR136" s="84"/>
      <c r="AS136" s="84"/>
      <c r="AT136" s="84"/>
      <c r="AU136" s="84"/>
      <c r="AV136" s="84"/>
      <c r="AW136" s="84"/>
      <c r="AX136" s="84"/>
      <c r="AY136" s="84"/>
      <c r="AZ136" s="84"/>
      <c r="BA136" s="84"/>
      <c r="BB136" s="84"/>
      <c r="BC136" s="84"/>
      <c r="BD136" s="84"/>
      <c r="BE136" s="84"/>
      <c r="BF136" s="84"/>
      <c r="BG136" s="84"/>
      <c r="BH136" s="84"/>
      <c r="BI136" s="84"/>
      <c r="BJ136" s="84"/>
      <c r="BK136" s="84"/>
    </row>
    <row r="137" spans="2:63" x14ac:dyDescent="0.3">
      <c r="B137" s="84"/>
      <c r="C137" s="84"/>
      <c r="D137" s="84"/>
      <c r="E137" s="84"/>
      <c r="F137" s="84"/>
      <c r="G137" s="84"/>
      <c r="H137" s="84"/>
      <c r="I137" s="84"/>
    </row>
    <row r="138" spans="2:63" x14ac:dyDescent="0.3">
      <c r="B138" s="84"/>
      <c r="C138" s="84"/>
      <c r="D138" s="84"/>
      <c r="E138" s="84"/>
      <c r="F138" s="84"/>
      <c r="G138" s="84"/>
      <c r="H138" s="84"/>
      <c r="I138" s="84"/>
    </row>
    <row r="139" spans="2:63" x14ac:dyDescent="0.3">
      <c r="B139" s="84"/>
      <c r="C139" s="84"/>
      <c r="D139" s="84"/>
      <c r="E139" s="84"/>
      <c r="F139" s="84"/>
      <c r="G139" s="84"/>
      <c r="H139" s="84"/>
      <c r="I139" s="84"/>
    </row>
    <row r="140" spans="2:63" x14ac:dyDescent="0.3">
      <c r="B140" s="84"/>
      <c r="C140" s="84"/>
      <c r="D140" s="84"/>
      <c r="E140" s="84"/>
      <c r="F140" s="84"/>
      <c r="G140" s="84"/>
      <c r="H140" s="84"/>
      <c r="I140" s="84"/>
    </row>
  </sheetData>
  <sheetProtection algorithmName="SHA-512" hashValue="kpXlidzmWxbP3brn8k4eIEWxhYHkoNV8mMuhH1lPT/xypiCOesm15jiCfvbsOoPDCD8/umcOeC7isQqNzzQXVQ==" saltValue="e8t6+j8RQ+iPDyNDapgnxw==" spinCount="100000" sheet="1" objects="1" scenarios="1"/>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48"/>
  <sheetViews>
    <sheetView zoomScale="50" zoomScaleNormal="50" workbookViewId="0">
      <selection activeCell="B2" sqref="B2:I4"/>
    </sheetView>
  </sheetViews>
  <sheetFormatPr baseColWidth="10" defaultRowHeight="14.4" x14ac:dyDescent="0.3"/>
  <cols>
    <col min="2" max="18" width="5.6640625" customWidth="1"/>
    <col min="19" max="19" width="8.44140625" customWidth="1"/>
    <col min="20" max="23" width="5.6640625" customWidth="1"/>
    <col min="24" max="24" width="8.44140625" customWidth="1"/>
    <col min="25" max="26" width="5.6640625" customWidth="1"/>
    <col min="27" max="27" width="10.6640625" customWidth="1"/>
    <col min="28" max="28" width="5.6640625" customWidth="1"/>
    <col min="29" max="29" width="7.44140625" customWidth="1"/>
    <col min="30" max="33" width="5.6640625" customWidth="1"/>
    <col min="34" max="34" width="8.44140625" customWidth="1"/>
    <col min="35" max="39" width="5.6640625" customWidth="1"/>
    <col min="41" max="46" width="5.6640625" customWidth="1"/>
  </cols>
  <sheetData>
    <row r="1" spans="1:91" x14ac:dyDescent="0.3">
      <c r="A1" s="84"/>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c r="BR1" s="84"/>
      <c r="BS1" s="84"/>
      <c r="BT1" s="84"/>
      <c r="BU1" s="84"/>
      <c r="BV1" s="84"/>
      <c r="BW1" s="84"/>
      <c r="BX1" s="84"/>
      <c r="BY1" s="84"/>
      <c r="BZ1" s="84"/>
      <c r="CA1" s="84"/>
      <c r="CB1" s="84"/>
      <c r="CC1" s="84"/>
      <c r="CD1" s="84"/>
      <c r="CE1" s="84"/>
      <c r="CF1" s="84"/>
      <c r="CG1" s="84"/>
      <c r="CH1" s="84"/>
      <c r="CI1" s="84"/>
      <c r="CJ1" s="84"/>
      <c r="CK1" s="84"/>
      <c r="CL1" s="84"/>
      <c r="CM1" s="84"/>
    </row>
    <row r="2" spans="1:91" ht="18" customHeight="1" x14ac:dyDescent="0.3">
      <c r="A2" s="84"/>
      <c r="B2" s="381" t="s">
        <v>143</v>
      </c>
      <c r="C2" s="382"/>
      <c r="D2" s="382"/>
      <c r="E2" s="382"/>
      <c r="F2" s="382"/>
      <c r="G2" s="382"/>
      <c r="H2" s="382"/>
      <c r="I2" s="382"/>
      <c r="J2" s="301" t="s">
        <v>2</v>
      </c>
      <c r="K2" s="301"/>
      <c r="L2" s="301"/>
      <c r="M2" s="301"/>
      <c r="N2" s="301"/>
      <c r="O2" s="301"/>
      <c r="P2" s="301"/>
      <c r="Q2" s="301"/>
      <c r="R2" s="301"/>
      <c r="S2" s="301"/>
      <c r="T2" s="301"/>
      <c r="U2" s="301"/>
      <c r="V2" s="301"/>
      <c r="W2" s="301"/>
      <c r="X2" s="301"/>
      <c r="Y2" s="301"/>
      <c r="Z2" s="301"/>
      <c r="AA2" s="301"/>
      <c r="AB2" s="301"/>
      <c r="AC2" s="301"/>
      <c r="AD2" s="301"/>
      <c r="AE2" s="301"/>
      <c r="AF2" s="301"/>
      <c r="AG2" s="301"/>
      <c r="AH2" s="301"/>
      <c r="AI2" s="301"/>
      <c r="AJ2" s="301"/>
      <c r="AK2" s="301"/>
      <c r="AL2" s="301"/>
      <c r="AM2" s="301"/>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row>
    <row r="3" spans="1:91" ht="18.75" customHeight="1" x14ac:dyDescent="0.3">
      <c r="A3" s="84"/>
      <c r="B3" s="382"/>
      <c r="C3" s="382"/>
      <c r="D3" s="382"/>
      <c r="E3" s="382"/>
      <c r="F3" s="382"/>
      <c r="G3" s="382"/>
      <c r="H3" s="382"/>
      <c r="I3" s="382"/>
      <c r="J3" s="301"/>
      <c r="K3" s="301"/>
      <c r="L3" s="301"/>
      <c r="M3" s="301"/>
      <c r="N3" s="301"/>
      <c r="O3" s="301"/>
      <c r="P3" s="301"/>
      <c r="Q3" s="301"/>
      <c r="R3" s="301"/>
      <c r="S3" s="301"/>
      <c r="T3" s="301"/>
      <c r="U3" s="301"/>
      <c r="V3" s="301"/>
      <c r="W3" s="301"/>
      <c r="X3" s="301"/>
      <c r="Y3" s="301"/>
      <c r="Z3" s="301"/>
      <c r="AA3" s="301"/>
      <c r="AB3" s="301"/>
      <c r="AC3" s="301"/>
      <c r="AD3" s="301"/>
      <c r="AE3" s="301"/>
      <c r="AF3" s="301"/>
      <c r="AG3" s="301"/>
      <c r="AH3" s="301"/>
      <c r="AI3" s="301"/>
      <c r="AJ3" s="301"/>
      <c r="AK3" s="301"/>
      <c r="AL3" s="301"/>
      <c r="AM3" s="301"/>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row>
    <row r="4" spans="1:91" ht="15" customHeight="1" x14ac:dyDescent="0.3">
      <c r="A4" s="84"/>
      <c r="B4" s="382"/>
      <c r="C4" s="382"/>
      <c r="D4" s="382"/>
      <c r="E4" s="382"/>
      <c r="F4" s="382"/>
      <c r="G4" s="382"/>
      <c r="H4" s="382"/>
      <c r="I4" s="382"/>
      <c r="J4" s="301"/>
      <c r="K4" s="301"/>
      <c r="L4" s="301"/>
      <c r="M4" s="301"/>
      <c r="N4" s="301"/>
      <c r="O4" s="301"/>
      <c r="P4" s="301"/>
      <c r="Q4" s="301"/>
      <c r="R4" s="301"/>
      <c r="S4" s="301"/>
      <c r="T4" s="301"/>
      <c r="U4" s="301"/>
      <c r="V4" s="301"/>
      <c r="W4" s="301"/>
      <c r="X4" s="301"/>
      <c r="Y4" s="301"/>
      <c r="Z4" s="301"/>
      <c r="AA4" s="301"/>
      <c r="AB4" s="301"/>
      <c r="AC4" s="301"/>
      <c r="AD4" s="301"/>
      <c r="AE4" s="301"/>
      <c r="AF4" s="301"/>
      <c r="AG4" s="301"/>
      <c r="AH4" s="301"/>
      <c r="AI4" s="301"/>
      <c r="AJ4" s="301"/>
      <c r="AK4" s="301"/>
      <c r="AL4" s="301"/>
      <c r="AM4" s="301"/>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row>
    <row r="5" spans="1:91" ht="15" thickBot="1" x14ac:dyDescent="0.35">
      <c r="A5" s="84"/>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row>
    <row r="6" spans="1:91" ht="15" customHeight="1" x14ac:dyDescent="0.3">
      <c r="A6" s="84"/>
      <c r="B6" s="313" t="s">
        <v>3</v>
      </c>
      <c r="C6" s="313"/>
      <c r="D6" s="314"/>
      <c r="E6" s="351" t="s">
        <v>108</v>
      </c>
      <c r="F6" s="352"/>
      <c r="G6" s="352"/>
      <c r="H6" s="352"/>
      <c r="I6" s="353"/>
      <c r="J6" s="46" t="str">
        <f>IF(AND('Mapa final'!$AA$11="Muy Alta",'Mapa final'!$AC$11="Leve"),CONCATENATE("R1C",'Mapa final'!$Q$11),"")</f>
        <v/>
      </c>
      <c r="K6" s="47" t="str">
        <f>IF(AND('Mapa final'!$AA$12="Muy Alta",'Mapa final'!$AC$12="Leve"),CONCATENATE("R1C",'Mapa final'!$Q$12),"")</f>
        <v/>
      </c>
      <c r="L6" s="47" t="str">
        <f>IF(AND('Mapa final'!$AA$13="Muy Alta",'Mapa final'!$AC$13="Leve"),CONCATENATE("R1C",'Mapa final'!$Q$13),"")</f>
        <v/>
      </c>
      <c r="M6" s="47" t="str">
        <f>IF(AND('Mapa final'!$AA$14="Muy Alta",'Mapa final'!$AC$14="Leve"),CONCATENATE("R1C",'Mapa final'!$Q$14),"")</f>
        <v/>
      </c>
      <c r="N6" s="47" t="str">
        <f>IF(AND('Mapa final'!$AA$15="Muy Alta",'Mapa final'!$AC$15="Leve"),CONCATENATE("R1C",'Mapa final'!$Q$15),"")</f>
        <v/>
      </c>
      <c r="O6" s="48" t="str">
        <f>IF(AND('Mapa final'!$AA$16="Muy Alta",'Mapa final'!$AC$16="Leve"),CONCATENATE("R1C",'Mapa final'!$Q$16),"")</f>
        <v/>
      </c>
      <c r="P6" s="46" t="str">
        <f>IF(AND('Mapa final'!$AA$11="Muy Alta",'Mapa final'!$AC$11="Menor"),CONCATENATE("R1C",'Mapa final'!$Q$11),"")</f>
        <v/>
      </c>
      <c r="Q6" s="47" t="str">
        <f>IF(AND('Mapa final'!$AA$12="Muy Alta",'Mapa final'!$AC$12="Menor"),CONCATENATE("R1C",'Mapa final'!$Q$12),"")</f>
        <v/>
      </c>
      <c r="R6" s="47" t="str">
        <f>IF(AND('Mapa final'!$AA$13="Muy Alta",'Mapa final'!$AC$13="Menor"),CONCATENATE("R1C",'Mapa final'!$Q$13),"")</f>
        <v/>
      </c>
      <c r="S6" s="47" t="str">
        <f>IF(AND('Mapa final'!$AA$14="Muy Alta",'Mapa final'!$AC$14="Menor"),CONCATENATE("R1C",'Mapa final'!$Q$14),"")</f>
        <v/>
      </c>
      <c r="T6" s="47" t="str">
        <f>IF(AND('Mapa final'!$AA$15="Muy Alta",'Mapa final'!$AC$15="Menor"),CONCATENATE("R1C",'Mapa final'!$Q$15),"")</f>
        <v/>
      </c>
      <c r="U6" s="48" t="str">
        <f>IF(AND('Mapa final'!$AA$16="Muy Alta",'Mapa final'!$AC$16="Menor"),CONCATENATE("R1C",'Mapa final'!$Q$16),"")</f>
        <v/>
      </c>
      <c r="V6" s="46" t="str">
        <f>IF(AND('Mapa final'!$AA$11="Muy Alta",'Mapa final'!$AC$11="Moderado"),CONCATENATE("R1C",'Mapa final'!$Q$11),"")</f>
        <v/>
      </c>
      <c r="W6" s="47" t="str">
        <f>IF(AND('Mapa final'!$AA$12="Muy Alta",'Mapa final'!$AC$12="Moderado"),CONCATENATE("R1C",'Mapa final'!$Q$12),"")</f>
        <v/>
      </c>
      <c r="X6" s="47" t="str">
        <f>IF(AND('Mapa final'!$AA$13="Muy Alta",'Mapa final'!$AC$13="Moderado"),CONCATENATE("R1C",'Mapa final'!$Q$13),"")</f>
        <v/>
      </c>
      <c r="Y6" s="47" t="str">
        <f>IF(AND('Mapa final'!$AA$14="Muy Alta",'Mapa final'!$AC$14="Moderado"),CONCATENATE("R1C",'Mapa final'!$Q$14),"")</f>
        <v/>
      </c>
      <c r="Z6" s="47" t="str">
        <f>IF(AND('Mapa final'!$AA$15="Muy Alta",'Mapa final'!$AC$15="Moderado"),CONCATENATE("R1C",'Mapa final'!$Q$15),"")</f>
        <v/>
      </c>
      <c r="AA6" s="48" t="str">
        <f>IF(AND('Mapa final'!$AA$16="Muy Alta",'Mapa final'!$AC$16="Moderado"),CONCATENATE("R1C",'Mapa final'!$Q$16),"")</f>
        <v/>
      </c>
      <c r="AB6" s="46" t="str">
        <f>IF(AND('Mapa final'!$AA$11="Muy Alta",'Mapa final'!$AC$11="Mayor"),CONCATENATE("R1C",'Mapa final'!$Q$11),"")</f>
        <v/>
      </c>
      <c r="AC6" s="47" t="str">
        <f>IF(AND('Mapa final'!$AA$12="Muy Alta",'Mapa final'!$AC$12="Mayor"),CONCATENATE("R1C",'Mapa final'!$Q$12),"")</f>
        <v/>
      </c>
      <c r="AD6" s="47" t="str">
        <f>IF(AND('Mapa final'!$AA$13="Muy Alta",'Mapa final'!$AC$13="Mayor"),CONCATENATE("R1C",'Mapa final'!$Q$13),"")</f>
        <v/>
      </c>
      <c r="AE6" s="47" t="str">
        <f>IF(AND('Mapa final'!$AA$14="Muy Alta",'Mapa final'!$AC$14="Mayor"),CONCATENATE("R1C",'Mapa final'!$Q$14),"")</f>
        <v/>
      </c>
      <c r="AF6" s="47" t="str">
        <f>IF(AND('Mapa final'!$AA$15="Muy Alta",'Mapa final'!$AC$15="Mayor"),CONCATENATE("R1C",'Mapa final'!$Q$15),"")</f>
        <v/>
      </c>
      <c r="AG6" s="48" t="str">
        <f>IF(AND('Mapa final'!$AA$16="Muy Alta",'Mapa final'!$AC$16="Mayor"),CONCATENATE("R1C",'Mapa final'!$Q$16),"")</f>
        <v/>
      </c>
      <c r="AH6" s="49" t="str">
        <f>IF(AND('Mapa final'!$AA$11="Muy Alta",'Mapa final'!$AC$11="Catastrófico"),CONCATENATE("R1C",'Mapa final'!$Q$11),"")</f>
        <v/>
      </c>
      <c r="AI6" s="50" t="str">
        <f>IF(AND('Mapa final'!$AA$12="Muy Alta",'Mapa final'!$AC$12="Catastrófico"),CONCATENATE("R1C",'Mapa final'!$Q$12),"")</f>
        <v/>
      </c>
      <c r="AJ6" s="50" t="str">
        <f>IF(AND('Mapa final'!$AA$13="Muy Alta",'Mapa final'!$AC$13="Catastrófico"),CONCATENATE("R1C",'Mapa final'!$Q$13),"")</f>
        <v/>
      </c>
      <c r="AK6" s="50" t="str">
        <f>IF(AND('Mapa final'!$AA$14="Muy Alta",'Mapa final'!$AC$14="Catastrófico"),CONCATENATE("R1C",'Mapa final'!$Q$14),"")</f>
        <v/>
      </c>
      <c r="AL6" s="50" t="str">
        <f>IF(AND('Mapa final'!$AA$15="Muy Alta",'Mapa final'!$AC$15="Catastrófico"),CONCATENATE("R1C",'Mapa final'!$Q$15),"")</f>
        <v/>
      </c>
      <c r="AM6" s="51" t="str">
        <f>IF(AND('Mapa final'!$AA$16="Muy Alta",'Mapa final'!$AC$16="Catastrófico"),CONCATENATE("R1C",'Mapa final'!$Q$16),"")</f>
        <v/>
      </c>
      <c r="AN6" s="84"/>
      <c r="AO6" s="372" t="s">
        <v>76</v>
      </c>
      <c r="AP6" s="373"/>
      <c r="AQ6" s="373"/>
      <c r="AR6" s="373"/>
      <c r="AS6" s="373"/>
      <c r="AT6" s="374"/>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row>
    <row r="7" spans="1:91" ht="15" customHeight="1" x14ac:dyDescent="0.3">
      <c r="A7" s="84"/>
      <c r="B7" s="313"/>
      <c r="C7" s="313"/>
      <c r="D7" s="314"/>
      <c r="E7" s="354"/>
      <c r="F7" s="355"/>
      <c r="G7" s="355"/>
      <c r="H7" s="355"/>
      <c r="I7" s="356"/>
      <c r="J7" s="52" t="str">
        <f>IF(AND('Mapa final'!$AA$17="Muy Alta",'Mapa final'!$AC$17="Leve"),CONCATENATE("R2C",'Mapa final'!$Q$17),"")</f>
        <v/>
      </c>
      <c r="K7" s="53" t="str">
        <f>IF(AND('Mapa final'!$AA$18="Muy Alta",'Mapa final'!$AC$18="Leve"),CONCATENATE("R2C",'Mapa final'!$Q$18),"")</f>
        <v/>
      </c>
      <c r="L7" s="53" t="str">
        <f>IF(AND('Mapa final'!$AA$19="Muy Alta",'Mapa final'!$AC$19="Leve"),CONCATENATE("R2C",'Mapa final'!$Q$19),"")</f>
        <v/>
      </c>
      <c r="M7" s="53" t="str">
        <f>IF(AND('Mapa final'!$AA$20="Muy Alta",'Mapa final'!$AC$20="Leve"),CONCATENATE("R2C",'Mapa final'!$Q$20),"")</f>
        <v/>
      </c>
      <c r="N7" s="53" t="str">
        <f>IF(AND('Mapa final'!$AA$21="Muy Alta",'Mapa final'!$AC$21="Leve"),CONCATENATE("R2C",'Mapa final'!$Q$21),"")</f>
        <v/>
      </c>
      <c r="O7" s="54" t="str">
        <f>IF(AND('Mapa final'!$AA$22="Muy Alta",'Mapa final'!$AC$22="Leve"),CONCATENATE("R2C",'Mapa final'!$Q$22),"")</f>
        <v/>
      </c>
      <c r="P7" s="52" t="str">
        <f>IF(AND('Mapa final'!$AA$17="Muy Alta",'Mapa final'!$AC$17="Menor"),CONCATENATE("R2C",'Mapa final'!$Q$17),"")</f>
        <v/>
      </c>
      <c r="Q7" s="53" t="str">
        <f>IF(AND('Mapa final'!$AA$18="Muy Alta",'Mapa final'!$AC$18="Menor"),CONCATENATE("R2C",'Mapa final'!$Q$18),"")</f>
        <v/>
      </c>
      <c r="R7" s="53" t="str">
        <f>IF(AND('Mapa final'!$AA$19="Muy Alta",'Mapa final'!$AC$19="Menor"),CONCATENATE("R2C",'Mapa final'!$Q$19),"")</f>
        <v/>
      </c>
      <c r="S7" s="53" t="str">
        <f>IF(AND('Mapa final'!$AA$20="Muy Alta",'Mapa final'!$AC$20="Menor"),CONCATENATE("R2C",'Mapa final'!$Q$20),"")</f>
        <v/>
      </c>
      <c r="T7" s="53" t="str">
        <f>IF(AND('Mapa final'!$AA$21="Muy Alta",'Mapa final'!$AC$21="Menor"),CONCATENATE("R2C",'Mapa final'!$Q$21),"")</f>
        <v/>
      </c>
      <c r="U7" s="54" t="str">
        <f>IF(AND('Mapa final'!$AA$22="Muy Alta",'Mapa final'!$AC$22="Menor"),CONCATENATE("R2C",'Mapa final'!$Q$22),"")</f>
        <v/>
      </c>
      <c r="V7" s="52" t="str">
        <f>IF(AND('Mapa final'!$AA$17="Muy Alta",'Mapa final'!$AC$17="Moderado"),CONCATENATE("R2C",'Mapa final'!$Q$17),"")</f>
        <v/>
      </c>
      <c r="W7" s="53" t="str">
        <f>IF(AND('Mapa final'!$AA$18="Muy Alta",'Mapa final'!$AC$18="Moderado"),CONCATENATE("R2C",'Mapa final'!$Q$18),"")</f>
        <v/>
      </c>
      <c r="X7" s="53" t="str">
        <f>IF(AND('Mapa final'!$AA$19="Muy Alta",'Mapa final'!$AC$19="Moderado"),CONCATENATE("R2C",'Mapa final'!$Q$19),"")</f>
        <v/>
      </c>
      <c r="Y7" s="53" t="str">
        <f>IF(AND('Mapa final'!$AA$20="Muy Alta",'Mapa final'!$AC$20="Moderado"),CONCATENATE("R2C",'Mapa final'!$Q$20),"")</f>
        <v/>
      </c>
      <c r="Z7" s="53" t="str">
        <f>IF(AND('Mapa final'!$AA$21="Muy Alta",'Mapa final'!$AC$21="Moderado"),CONCATENATE("R2C",'Mapa final'!$Q$21),"")</f>
        <v/>
      </c>
      <c r="AA7" s="54" t="str">
        <f>IF(AND('Mapa final'!$AA$22="Muy Alta",'Mapa final'!$AC$22="Moderado"),CONCATENATE("R2C",'Mapa final'!$Q$22),"")</f>
        <v/>
      </c>
      <c r="AB7" s="52" t="str">
        <f>IF(AND('Mapa final'!$AA$17="Muy Alta",'Mapa final'!$AC$17="Mayor"),CONCATENATE("R2C",'Mapa final'!$Q$17),"")</f>
        <v/>
      </c>
      <c r="AC7" s="53" t="str">
        <f>IF(AND('Mapa final'!$AA$18="Muy Alta",'Mapa final'!$AC$18="Mayor"),CONCATENATE("R2C",'Mapa final'!$Q$18),"")</f>
        <v/>
      </c>
      <c r="AD7" s="53" t="str">
        <f>IF(AND('Mapa final'!$AA$19="Muy Alta",'Mapa final'!$AC$19="Mayor"),CONCATENATE("R2C",'Mapa final'!$Q$19),"")</f>
        <v/>
      </c>
      <c r="AE7" s="53" t="str">
        <f>IF(AND('Mapa final'!$AA$20="Muy Alta",'Mapa final'!$AC$20="Mayor"),CONCATENATE("R2C",'Mapa final'!$Q$20),"")</f>
        <v/>
      </c>
      <c r="AF7" s="53" t="str">
        <f>IF(AND('Mapa final'!$AA$21="Muy Alta",'Mapa final'!$AC$21="Mayor"),CONCATENATE("R2C",'Mapa final'!$Q$21),"")</f>
        <v/>
      </c>
      <c r="AG7" s="54" t="str">
        <f>IF(AND('Mapa final'!$AA$22="Muy Alta",'Mapa final'!$AC$22="Mayor"),CONCATENATE("R2C",'Mapa final'!$Q$22),"")</f>
        <v/>
      </c>
      <c r="AH7" s="55" t="str">
        <f>IF(AND('Mapa final'!$AA$17="Muy Alta",'Mapa final'!$AC$17="Catastrófico"),CONCATENATE("R2C",'Mapa final'!$Q$17),"")</f>
        <v/>
      </c>
      <c r="AI7" s="56" t="str">
        <f>IF(AND('Mapa final'!$AA$18="Muy Alta",'Mapa final'!$AC$18="Catastrófico"),CONCATENATE("R2C",'Mapa final'!$Q$18),"")</f>
        <v/>
      </c>
      <c r="AJ7" s="56" t="str">
        <f>IF(AND('Mapa final'!$AA$19="Muy Alta",'Mapa final'!$AC$19="Catastrófico"),CONCATENATE("R2C",'Mapa final'!$Q$19),"")</f>
        <v/>
      </c>
      <c r="AK7" s="56" t="str">
        <f>IF(AND('Mapa final'!$AA$20="Muy Alta",'Mapa final'!$AC$20="Catastrófico"),CONCATENATE("R2C",'Mapa final'!$Q$20),"")</f>
        <v/>
      </c>
      <c r="AL7" s="56" t="str">
        <f>IF(AND('Mapa final'!$AA$21="Muy Alta",'Mapa final'!$AC$21="Catastrófico"),CONCATENATE("R2C",'Mapa final'!$Q$21),"")</f>
        <v/>
      </c>
      <c r="AM7" s="57" t="str">
        <f>IF(AND('Mapa final'!$AA$22="Muy Alta",'Mapa final'!$AC$22="Catastrófico"),CONCATENATE("R2C",'Mapa final'!$Q$22),"")</f>
        <v/>
      </c>
      <c r="AN7" s="84"/>
      <c r="AO7" s="375"/>
      <c r="AP7" s="376"/>
      <c r="AQ7" s="376"/>
      <c r="AR7" s="376"/>
      <c r="AS7" s="376"/>
      <c r="AT7" s="377"/>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row>
    <row r="8" spans="1:91" ht="15" customHeight="1" x14ac:dyDescent="0.3">
      <c r="A8" s="84"/>
      <c r="B8" s="313"/>
      <c r="C8" s="313"/>
      <c r="D8" s="314"/>
      <c r="E8" s="354"/>
      <c r="F8" s="355"/>
      <c r="G8" s="355"/>
      <c r="H8" s="355"/>
      <c r="I8" s="356"/>
      <c r="J8" s="52" t="str">
        <f>IF(AND('Mapa final'!$AA$23="Muy Alta",'Mapa final'!$AC$23="Leve"),CONCATENATE("R3C",'Mapa final'!$Q$23),"")</f>
        <v/>
      </c>
      <c r="K8" s="53" t="str">
        <f>IF(AND('Mapa final'!$AA$24="Muy Alta",'Mapa final'!$AC$24="Leve"),CONCATENATE("R3C",'Mapa final'!$Q$24),"")</f>
        <v/>
      </c>
      <c r="L8" s="53" t="str">
        <f>IF(AND('Mapa final'!$AA$25="Muy Alta",'Mapa final'!$AC$25="Leve"),CONCATENATE("R3C",'Mapa final'!$Q$25),"")</f>
        <v/>
      </c>
      <c r="M8" s="53" t="str">
        <f>IF(AND('Mapa final'!$AA$26="Muy Alta",'Mapa final'!$AC$26="Leve"),CONCATENATE("R3C",'Mapa final'!$Q$26),"")</f>
        <v/>
      </c>
      <c r="N8" s="53" t="str">
        <f>IF(AND('Mapa final'!$AA$27="Muy Alta",'Mapa final'!$AC$27="Leve"),CONCATENATE("R3C",'Mapa final'!$Q$27),"")</f>
        <v/>
      </c>
      <c r="O8" s="54" t="str">
        <f>IF(AND('Mapa final'!$AA$28="Muy Alta",'Mapa final'!$AC$28="Leve"),CONCATENATE("R3C",'Mapa final'!$Q$28),"")</f>
        <v/>
      </c>
      <c r="P8" s="52" t="str">
        <f>IF(AND('Mapa final'!$AA$23="Muy Alta",'Mapa final'!$AC$23="Menor"),CONCATENATE("R3C",'Mapa final'!$Q$23),"")</f>
        <v/>
      </c>
      <c r="Q8" s="53" t="str">
        <f>IF(AND('Mapa final'!$AA$24="Muy Alta",'Mapa final'!$AC$24="Menor"),CONCATENATE("R3C",'Mapa final'!$Q$24),"")</f>
        <v/>
      </c>
      <c r="R8" s="53" t="str">
        <f>IF(AND('Mapa final'!$AA$25="Muy Alta",'Mapa final'!$AC$25="Menor"),CONCATENATE("R3C",'Mapa final'!$Q$25),"")</f>
        <v/>
      </c>
      <c r="S8" s="53" t="str">
        <f>IF(AND('Mapa final'!$AA$26="Muy Alta",'Mapa final'!$AC$26="Menor"),CONCATENATE("R3C",'Mapa final'!$Q$26),"")</f>
        <v/>
      </c>
      <c r="T8" s="53" t="str">
        <f>IF(AND('Mapa final'!$AA$27="Muy Alta",'Mapa final'!$AC$27="Menor"),CONCATENATE("R3C",'Mapa final'!$Q$27),"")</f>
        <v/>
      </c>
      <c r="U8" s="54" t="str">
        <f>IF(AND('Mapa final'!$AA$28="Muy Alta",'Mapa final'!$AC$28="Menor"),CONCATENATE("R3C",'Mapa final'!$Q$28),"")</f>
        <v/>
      </c>
      <c r="V8" s="52" t="str">
        <f>IF(AND('Mapa final'!$AA$23="Muy Alta",'Mapa final'!$AC$23="Moderado"),CONCATENATE("R3C",'Mapa final'!$Q$23),"")</f>
        <v/>
      </c>
      <c r="W8" s="53" t="str">
        <f>IF(AND('Mapa final'!$AA$24="Muy Alta",'Mapa final'!$AC$24="Moderado"),CONCATENATE("R3C",'Mapa final'!$Q$24),"")</f>
        <v/>
      </c>
      <c r="X8" s="53" t="str">
        <f>IF(AND('Mapa final'!$AA$25="Muy Alta",'Mapa final'!$AC$25="Moderado"),CONCATENATE("R3C",'Mapa final'!$Q$25),"")</f>
        <v/>
      </c>
      <c r="Y8" s="53" t="str">
        <f>IF(AND('Mapa final'!$AA$26="Muy Alta",'Mapa final'!$AC$26="Moderado"),CONCATENATE("R3C",'Mapa final'!$Q$26),"")</f>
        <v/>
      </c>
      <c r="Z8" s="53" t="str">
        <f>IF(AND('Mapa final'!$AA$27="Muy Alta",'Mapa final'!$AC$27="Moderado"),CONCATENATE("R3C",'Mapa final'!$Q$27),"")</f>
        <v/>
      </c>
      <c r="AA8" s="54" t="str">
        <f>IF(AND('Mapa final'!$AA$28="Muy Alta",'Mapa final'!$AC$28="Moderado"),CONCATENATE("R3C",'Mapa final'!$Q$28),"")</f>
        <v/>
      </c>
      <c r="AB8" s="52" t="str">
        <f>IF(AND('Mapa final'!$AA$23="Muy Alta",'Mapa final'!$AC$23="Mayor"),CONCATENATE("R3C",'Mapa final'!$Q$23),"")</f>
        <v/>
      </c>
      <c r="AC8" s="53" t="str">
        <f>IF(AND('Mapa final'!$AA$24="Muy Alta",'Mapa final'!$AC$24="Mayor"),CONCATENATE("R3C",'Mapa final'!$Q$24),"")</f>
        <v/>
      </c>
      <c r="AD8" s="53" t="str">
        <f>IF(AND('Mapa final'!$AA$25="Muy Alta",'Mapa final'!$AC$25="Mayor"),CONCATENATE("R3C",'Mapa final'!$Q$25),"")</f>
        <v/>
      </c>
      <c r="AE8" s="53" t="str">
        <f>IF(AND('Mapa final'!$AA$26="Muy Alta",'Mapa final'!$AC$26="Mayor"),CONCATENATE("R3C",'Mapa final'!$Q$26),"")</f>
        <v/>
      </c>
      <c r="AF8" s="53" t="str">
        <f>IF(AND('Mapa final'!$AA$27="Muy Alta",'Mapa final'!$AC$27="Mayor"),CONCATENATE("R3C",'Mapa final'!$Q$27),"")</f>
        <v/>
      </c>
      <c r="AG8" s="54" t="str">
        <f>IF(AND('Mapa final'!$AA$28="Muy Alta",'Mapa final'!$AC$28="Mayor"),CONCATENATE("R3C",'Mapa final'!$Q$28),"")</f>
        <v/>
      </c>
      <c r="AH8" s="55" t="str">
        <f>IF(AND('Mapa final'!$AA$23="Muy Alta",'Mapa final'!$AC$23="Catastrófico"),CONCATENATE("R3C",'Mapa final'!$Q$23),"")</f>
        <v/>
      </c>
      <c r="AI8" s="56" t="str">
        <f>IF(AND('Mapa final'!$AA$24="Muy Alta",'Mapa final'!$AC$24="Catastrófico"),CONCATENATE("R3C",'Mapa final'!$Q$24),"")</f>
        <v/>
      </c>
      <c r="AJ8" s="56" t="str">
        <f>IF(AND('Mapa final'!$AA$25="Muy Alta",'Mapa final'!$AC$25="Catastrófico"),CONCATENATE("R3C",'Mapa final'!$Q$25),"")</f>
        <v/>
      </c>
      <c r="AK8" s="56" t="str">
        <f>IF(AND('Mapa final'!$AA$26="Muy Alta",'Mapa final'!$AC$26="Catastrófico"),CONCATENATE("R3C",'Mapa final'!$Q$26),"")</f>
        <v/>
      </c>
      <c r="AL8" s="56" t="str">
        <f>IF(AND('Mapa final'!$AA$27="Muy Alta",'Mapa final'!$AC$27="Catastrófico"),CONCATENATE("R3C",'Mapa final'!$Q$27),"")</f>
        <v/>
      </c>
      <c r="AM8" s="57" t="str">
        <f>IF(AND('Mapa final'!$AA$28="Muy Alta",'Mapa final'!$AC$28="Catastrófico"),CONCATENATE("R3C",'Mapa final'!$Q$28),"")</f>
        <v/>
      </c>
      <c r="AN8" s="84"/>
      <c r="AO8" s="375"/>
      <c r="AP8" s="376"/>
      <c r="AQ8" s="376"/>
      <c r="AR8" s="376"/>
      <c r="AS8" s="376"/>
      <c r="AT8" s="377"/>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row>
    <row r="9" spans="1:91" ht="15" customHeight="1" x14ac:dyDescent="0.3">
      <c r="A9" s="84"/>
      <c r="B9" s="313"/>
      <c r="C9" s="313"/>
      <c r="D9" s="314"/>
      <c r="E9" s="354"/>
      <c r="F9" s="355"/>
      <c r="G9" s="355"/>
      <c r="H9" s="355"/>
      <c r="I9" s="356"/>
      <c r="J9" s="52" t="str">
        <f>IF(AND('Mapa final'!$AA$29="Muy Alta",'Mapa final'!$AC$29="Leve"),CONCATENATE("R4C",'Mapa final'!$Q$29),"")</f>
        <v/>
      </c>
      <c r="K9" s="53" t="str">
        <f>IF(AND('Mapa final'!$AA$30="Muy Alta",'Mapa final'!$AC$30="Leve"),CONCATENATE("R4C",'Mapa final'!$Q$30),"")</f>
        <v/>
      </c>
      <c r="L9" s="58" t="str">
        <f>IF(AND('Mapa final'!$AA$31="Muy Alta",'Mapa final'!$AC$31="Leve"),CONCATENATE("R4C",'Mapa final'!$Q$31),"")</f>
        <v/>
      </c>
      <c r="M9" s="58" t="str">
        <f>IF(AND('Mapa final'!$AA$32="Muy Alta",'Mapa final'!$AC$32="Leve"),CONCATENATE("R4C",'Mapa final'!$Q$32),"")</f>
        <v/>
      </c>
      <c r="N9" s="58" t="str">
        <f>IF(AND('Mapa final'!$AA$33="Muy Alta",'Mapa final'!$AC$33="Leve"),CONCATENATE("R4C",'Mapa final'!$Q$33),"")</f>
        <v/>
      </c>
      <c r="O9" s="54" t="str">
        <f>IF(AND('Mapa final'!$AA$34="Muy Alta",'Mapa final'!$AC$34="Leve"),CONCATENATE("R4C",'Mapa final'!$Q$34),"")</f>
        <v/>
      </c>
      <c r="P9" s="52" t="str">
        <f>IF(AND('Mapa final'!$AA$29="Muy Alta",'Mapa final'!$AC$29="Menor"),CONCATENATE("R4C",'Mapa final'!$Q$29),"")</f>
        <v/>
      </c>
      <c r="Q9" s="53" t="str">
        <f>IF(AND('Mapa final'!$AA$30="Muy Alta",'Mapa final'!$AC$30="Menor"),CONCATENATE("R4C",'Mapa final'!$Q$30),"")</f>
        <v/>
      </c>
      <c r="R9" s="58" t="str">
        <f>IF(AND('Mapa final'!$AA$31="Muy Alta",'Mapa final'!$AC$31="Menor"),CONCATENATE("R4C",'Mapa final'!$Q$31),"")</f>
        <v/>
      </c>
      <c r="S9" s="58" t="str">
        <f>IF(AND('Mapa final'!$AA$32="Muy Alta",'Mapa final'!$AC$32="Menor"),CONCATENATE("R4C",'Mapa final'!$Q$32),"")</f>
        <v/>
      </c>
      <c r="T9" s="58" t="str">
        <f>IF(AND('Mapa final'!$AA$33="Muy Alta",'Mapa final'!$AC$33="Menor"),CONCATENATE("R4C",'Mapa final'!$Q$33),"")</f>
        <v/>
      </c>
      <c r="U9" s="54" t="str">
        <f>IF(AND('Mapa final'!$AA$34="Muy Alta",'Mapa final'!$AC$34="Menor"),CONCATENATE("R4C",'Mapa final'!$Q$34),"")</f>
        <v/>
      </c>
      <c r="V9" s="52" t="str">
        <f>IF(AND('Mapa final'!$AA$29="Muy Alta",'Mapa final'!$AC$29="Moderado"),CONCATENATE("R4C",'Mapa final'!$Q$29),"")</f>
        <v/>
      </c>
      <c r="W9" s="53" t="str">
        <f>IF(AND('Mapa final'!$AA$30="Muy Alta",'Mapa final'!$AC$30="Moderado"),CONCATENATE("R4C",'Mapa final'!$Q$30),"")</f>
        <v/>
      </c>
      <c r="X9" s="58" t="str">
        <f>IF(AND('Mapa final'!$AA$31="Muy Alta",'Mapa final'!$AC$31="Moderado"),CONCATENATE("R4C",'Mapa final'!$Q$31),"")</f>
        <v/>
      </c>
      <c r="Y9" s="58" t="str">
        <f>IF(AND('Mapa final'!$AA$32="Muy Alta",'Mapa final'!$AC$32="Moderado"),CONCATENATE("R4C",'Mapa final'!$Q$32),"")</f>
        <v/>
      </c>
      <c r="Z9" s="58" t="str">
        <f>IF(AND('Mapa final'!$AA$33="Muy Alta",'Mapa final'!$AC$33="Moderado"),CONCATENATE("R4C",'Mapa final'!$Q$33),"")</f>
        <v/>
      </c>
      <c r="AA9" s="54" t="str">
        <f>IF(AND('Mapa final'!$AA$34="Muy Alta",'Mapa final'!$AC$34="Moderado"),CONCATENATE("R4C",'Mapa final'!$Q$34),"")</f>
        <v/>
      </c>
      <c r="AB9" s="52" t="str">
        <f>IF(AND('Mapa final'!$AA$29="Muy Alta",'Mapa final'!$AC$29="Mayor"),CONCATENATE("R4C",'Mapa final'!$Q$29),"")</f>
        <v/>
      </c>
      <c r="AC9" s="53" t="str">
        <f>IF(AND('Mapa final'!$AA$30="Muy Alta",'Mapa final'!$AC$30="Mayor"),CONCATENATE("R4C",'Mapa final'!$Q$30),"")</f>
        <v/>
      </c>
      <c r="AD9" s="58" t="str">
        <f>IF(AND('Mapa final'!$AA$31="Muy Alta",'Mapa final'!$AC$31="Mayor"),CONCATENATE("R4C",'Mapa final'!$Q$31),"")</f>
        <v/>
      </c>
      <c r="AE9" s="58" t="str">
        <f>IF(AND('Mapa final'!$AA$32="Muy Alta",'Mapa final'!$AC$32="Mayor"),CONCATENATE("R4C",'Mapa final'!$Q$32),"")</f>
        <v/>
      </c>
      <c r="AF9" s="58" t="str">
        <f>IF(AND('Mapa final'!$AA$33="Muy Alta",'Mapa final'!$AC$33="Mayor"),CONCATENATE("R4C",'Mapa final'!$Q$33),"")</f>
        <v/>
      </c>
      <c r="AG9" s="54" t="str">
        <f>IF(AND('Mapa final'!$AA$34="Muy Alta",'Mapa final'!$AC$34="Mayor"),CONCATENATE("R4C",'Mapa final'!$Q$34),"")</f>
        <v/>
      </c>
      <c r="AH9" s="55" t="str">
        <f>IF(AND('Mapa final'!$AA$29="Muy Alta",'Mapa final'!$AC$29="Catastrófico"),CONCATENATE("R4C",'Mapa final'!$Q$29),"")</f>
        <v/>
      </c>
      <c r="AI9" s="56" t="str">
        <f>IF(AND('Mapa final'!$AA$30="Muy Alta",'Mapa final'!$AC$30="Catastrófico"),CONCATENATE("R4C",'Mapa final'!$Q$30),"")</f>
        <v/>
      </c>
      <c r="AJ9" s="56" t="str">
        <f>IF(AND('Mapa final'!$AA$31="Muy Alta",'Mapa final'!$AC$31="Catastrófico"),CONCATENATE("R4C",'Mapa final'!$Q$31),"")</f>
        <v/>
      </c>
      <c r="AK9" s="56" t="str">
        <f>IF(AND('Mapa final'!$AA$32="Muy Alta",'Mapa final'!$AC$32="Catastrófico"),CONCATENATE("R4C",'Mapa final'!$Q$32),"")</f>
        <v/>
      </c>
      <c r="AL9" s="56" t="str">
        <f>IF(AND('Mapa final'!$AA$33="Muy Alta",'Mapa final'!$AC$33="Catastrófico"),CONCATENATE("R4C",'Mapa final'!$Q$33),"")</f>
        <v/>
      </c>
      <c r="AM9" s="57" t="str">
        <f>IF(AND('Mapa final'!$AA$34="Muy Alta",'Mapa final'!$AC$34="Catastrófico"),CONCATENATE("R4C",'Mapa final'!$Q$34),"")</f>
        <v/>
      </c>
      <c r="AN9" s="84"/>
      <c r="AO9" s="375"/>
      <c r="AP9" s="376"/>
      <c r="AQ9" s="376"/>
      <c r="AR9" s="376"/>
      <c r="AS9" s="376"/>
      <c r="AT9" s="377"/>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row>
    <row r="10" spans="1:91" ht="15" customHeight="1" x14ac:dyDescent="0.3">
      <c r="A10" s="84"/>
      <c r="B10" s="313"/>
      <c r="C10" s="313"/>
      <c r="D10" s="314"/>
      <c r="E10" s="354"/>
      <c r="F10" s="355"/>
      <c r="G10" s="355"/>
      <c r="H10" s="355"/>
      <c r="I10" s="356"/>
      <c r="J10" s="52" t="str">
        <f>IF(AND('Mapa final'!$AA$35="Muy Alta",'Mapa final'!$AC$35="Leve"),CONCATENATE("R5C",'Mapa final'!$Q$35),"")</f>
        <v/>
      </c>
      <c r="K10" s="53" t="str">
        <f>IF(AND('Mapa final'!$AA$36="Muy Alta",'Mapa final'!$AC$36="Leve"),CONCATENATE("R5C",'Mapa final'!$Q$36),"")</f>
        <v/>
      </c>
      <c r="L10" s="58" t="str">
        <f>IF(AND('Mapa final'!$AA$37="Muy Alta",'Mapa final'!$AC$37="Leve"),CONCATENATE("R5C",'Mapa final'!$Q$37),"")</f>
        <v/>
      </c>
      <c r="M10" s="58" t="str">
        <f>IF(AND('Mapa final'!$AA$38="Muy Alta",'Mapa final'!$AC$38="Leve"),CONCATENATE("R5C",'Mapa final'!$Q$38),"")</f>
        <v/>
      </c>
      <c r="N10" s="58" t="str">
        <f>IF(AND('Mapa final'!$AA$39="Muy Alta",'Mapa final'!$AC$39="Leve"),CONCATENATE("R5C",'Mapa final'!$Q$39),"")</f>
        <v/>
      </c>
      <c r="O10" s="54" t="str">
        <f>IF(AND('Mapa final'!$AA$40="Muy Alta",'Mapa final'!$AC$40="Leve"),CONCATENATE("R5C",'Mapa final'!$Q$40),"")</f>
        <v/>
      </c>
      <c r="P10" s="52" t="str">
        <f>IF(AND('Mapa final'!$AA$35="Muy Alta",'Mapa final'!$AC$35="Menor"),CONCATENATE("R5C",'Mapa final'!$Q$35),"")</f>
        <v/>
      </c>
      <c r="Q10" s="53" t="str">
        <f>IF(AND('Mapa final'!$AA$36="Muy Alta",'Mapa final'!$AC$36="Menor"),CONCATENATE("R5C",'Mapa final'!$Q$36),"")</f>
        <v/>
      </c>
      <c r="R10" s="58" t="str">
        <f>IF(AND('Mapa final'!$AA$37="Muy Alta",'Mapa final'!$AC$37="Menor"),CONCATENATE("R5C",'Mapa final'!$Q$37),"")</f>
        <v/>
      </c>
      <c r="S10" s="58" t="str">
        <f>IF(AND('Mapa final'!$AA$38="Muy Alta",'Mapa final'!$AC$38="Menor"),CONCATENATE("R5C",'Mapa final'!$Q$38),"")</f>
        <v/>
      </c>
      <c r="T10" s="58" t="str">
        <f>IF(AND('Mapa final'!$AA$39="Muy Alta",'Mapa final'!$AC$39="Menor"),CONCATENATE("R5C",'Mapa final'!$Q$39),"")</f>
        <v/>
      </c>
      <c r="U10" s="54" t="str">
        <f>IF(AND('Mapa final'!$AA$40="Muy Alta",'Mapa final'!$AC$40="Menor"),CONCATENATE("R5C",'Mapa final'!$Q$40),"")</f>
        <v/>
      </c>
      <c r="V10" s="52" t="str">
        <f>IF(AND('Mapa final'!$AA$35="Muy Alta",'Mapa final'!$AC$35="Moderado"),CONCATENATE("R5C",'Mapa final'!$Q$35),"")</f>
        <v/>
      </c>
      <c r="W10" s="53" t="str">
        <f>IF(AND('Mapa final'!$AA$36="Muy Alta",'Mapa final'!$AC$36="Moderado"),CONCATENATE("R5C",'Mapa final'!$Q$36),"")</f>
        <v/>
      </c>
      <c r="X10" s="58" t="str">
        <f>IF(AND('Mapa final'!$AA$37="Muy Alta",'Mapa final'!$AC$37="Moderado"),CONCATENATE("R5C",'Mapa final'!$Q$37),"")</f>
        <v/>
      </c>
      <c r="Y10" s="58" t="str">
        <f>IF(AND('Mapa final'!$AA$38="Muy Alta",'Mapa final'!$AC$38="Moderado"),CONCATENATE("R5C",'Mapa final'!$Q$38),"")</f>
        <v/>
      </c>
      <c r="Z10" s="58" t="str">
        <f>IF(AND('Mapa final'!$AA$39="Muy Alta",'Mapa final'!$AC$39="Moderado"),CONCATENATE("R5C",'Mapa final'!$Q$39),"")</f>
        <v/>
      </c>
      <c r="AA10" s="54" t="str">
        <f>IF(AND('Mapa final'!$AA$40="Muy Alta",'Mapa final'!$AC$40="Moderado"),CONCATENATE("R5C",'Mapa final'!$Q$40),"")</f>
        <v/>
      </c>
      <c r="AB10" s="52" t="str">
        <f>IF(AND('Mapa final'!$AA$35="Muy Alta",'Mapa final'!$AC$35="Mayor"),CONCATENATE("R5C",'Mapa final'!$Q$35),"")</f>
        <v/>
      </c>
      <c r="AC10" s="53" t="str">
        <f>IF(AND('Mapa final'!$AA$36="Muy Alta",'Mapa final'!$AC$36="Mayor"),CONCATENATE("R5C",'Mapa final'!$Q$36),"")</f>
        <v/>
      </c>
      <c r="AD10" s="58" t="str">
        <f>IF(AND('Mapa final'!$AA$37="Muy Alta",'Mapa final'!$AC$37="Mayor"),CONCATENATE("R5C",'Mapa final'!$Q$37),"")</f>
        <v/>
      </c>
      <c r="AE10" s="58" t="str">
        <f>IF(AND('Mapa final'!$AA$38="Muy Alta",'Mapa final'!$AC$38="Mayor"),CONCATENATE("R5C",'Mapa final'!$Q$38),"")</f>
        <v/>
      </c>
      <c r="AF10" s="58" t="str">
        <f>IF(AND('Mapa final'!$AA$39="Muy Alta",'Mapa final'!$AC$39="Mayor"),CONCATENATE("R5C",'Mapa final'!$Q$39),"")</f>
        <v/>
      </c>
      <c r="AG10" s="54" t="str">
        <f>IF(AND('Mapa final'!$AA$40="Muy Alta",'Mapa final'!$AC$40="Mayor"),CONCATENATE("R5C",'Mapa final'!$Q$40),"")</f>
        <v/>
      </c>
      <c r="AH10" s="55" t="str">
        <f>IF(AND('Mapa final'!$AA$35="Muy Alta",'Mapa final'!$AC$35="Catastrófico"),CONCATENATE("R5C",'Mapa final'!$Q$35),"")</f>
        <v/>
      </c>
      <c r="AI10" s="56" t="str">
        <f>IF(AND('Mapa final'!$AA$36="Muy Alta",'Mapa final'!$AC$36="Catastrófico"),CONCATENATE("R5C",'Mapa final'!$Q$36),"")</f>
        <v/>
      </c>
      <c r="AJ10" s="56" t="str">
        <f>IF(AND('Mapa final'!$AA$37="Muy Alta",'Mapa final'!$AC$37="Catastrófico"),CONCATENATE("R5C",'Mapa final'!$Q$37),"")</f>
        <v/>
      </c>
      <c r="AK10" s="56" t="str">
        <f>IF(AND('Mapa final'!$AA$38="Muy Alta",'Mapa final'!$AC$38="Catastrófico"),CONCATENATE("R5C",'Mapa final'!$Q$38),"")</f>
        <v/>
      </c>
      <c r="AL10" s="56" t="str">
        <f>IF(AND('Mapa final'!$AA$39="Muy Alta",'Mapa final'!$AC$39="Catastrófico"),CONCATENATE("R5C",'Mapa final'!$Q$39),"")</f>
        <v/>
      </c>
      <c r="AM10" s="57" t="str">
        <f>IF(AND('Mapa final'!$AA$40="Muy Alta",'Mapa final'!$AC$40="Catastrófico"),CONCATENATE("R5C",'Mapa final'!$Q$40),"")</f>
        <v/>
      </c>
      <c r="AN10" s="84"/>
      <c r="AO10" s="375"/>
      <c r="AP10" s="376"/>
      <c r="AQ10" s="376"/>
      <c r="AR10" s="376"/>
      <c r="AS10" s="376"/>
      <c r="AT10" s="377"/>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row>
    <row r="11" spans="1:91" ht="15" customHeight="1" x14ac:dyDescent="0.3">
      <c r="A11" s="84"/>
      <c r="B11" s="313"/>
      <c r="C11" s="313"/>
      <c r="D11" s="314"/>
      <c r="E11" s="354"/>
      <c r="F11" s="355"/>
      <c r="G11" s="355"/>
      <c r="H11" s="355"/>
      <c r="I11" s="356"/>
      <c r="J11" s="52" t="str">
        <f>IF(AND('Mapa final'!$AA$41="Muy Alta",'Mapa final'!$AC$41="Leve"),CONCATENATE("R6C",'Mapa final'!$Q$41),"")</f>
        <v/>
      </c>
      <c r="K11" s="53" t="str">
        <f>IF(AND('Mapa final'!$AA$42="Muy Alta",'Mapa final'!$AC$42="Leve"),CONCATENATE("R6C",'Mapa final'!$Q$42),"")</f>
        <v/>
      </c>
      <c r="L11" s="58" t="str">
        <f>IF(AND('Mapa final'!$AA$43="Muy Alta",'Mapa final'!$AC$43="Leve"),CONCATENATE("R6C",'Mapa final'!$Q$43),"")</f>
        <v/>
      </c>
      <c r="M11" s="58" t="str">
        <f>IF(AND('Mapa final'!$AA$44="Muy Alta",'Mapa final'!$AC$44="Leve"),CONCATENATE("R6C",'Mapa final'!$Q$44),"")</f>
        <v/>
      </c>
      <c r="N11" s="58" t="str">
        <f>IF(AND('Mapa final'!$AA$45="Muy Alta",'Mapa final'!$AC$45="Leve"),CONCATENATE("R6C",'Mapa final'!$Q$45),"")</f>
        <v/>
      </c>
      <c r="O11" s="54" t="str">
        <f>IF(AND('Mapa final'!$AA$46="Muy Alta",'Mapa final'!$AC$46="Leve"),CONCATENATE("R6C",'Mapa final'!$Q$46),"")</f>
        <v/>
      </c>
      <c r="P11" s="52" t="str">
        <f>IF(AND('Mapa final'!$AA$41="Muy Alta",'Mapa final'!$AC$41="Menor"),CONCATENATE("R6C",'Mapa final'!$Q$41),"")</f>
        <v/>
      </c>
      <c r="Q11" s="53" t="str">
        <f>IF(AND('Mapa final'!$AA$42="Muy Alta",'Mapa final'!$AC$42="Menor"),CONCATENATE("R6C",'Mapa final'!$Q$42),"")</f>
        <v/>
      </c>
      <c r="R11" s="58" t="str">
        <f>IF(AND('Mapa final'!$AA$43="Muy Alta",'Mapa final'!$AC$43="Menor"),CONCATENATE("R6C",'Mapa final'!$Q$43),"")</f>
        <v/>
      </c>
      <c r="S11" s="58" t="str">
        <f>IF(AND('Mapa final'!$AA$44="Muy Alta",'Mapa final'!$AC$44="Menor"),CONCATENATE("R6C",'Mapa final'!$Q$44),"")</f>
        <v/>
      </c>
      <c r="T11" s="58" t="str">
        <f>IF(AND('Mapa final'!$AA$45="Muy Alta",'Mapa final'!$AC$45="Menor"),CONCATENATE("R6C",'Mapa final'!$Q$45),"")</f>
        <v/>
      </c>
      <c r="U11" s="54" t="str">
        <f>IF(AND('Mapa final'!$AA$46="Muy Alta",'Mapa final'!$AC$46="Menor"),CONCATENATE("R6C",'Mapa final'!$Q$46),"")</f>
        <v/>
      </c>
      <c r="V11" s="52" t="str">
        <f>IF(AND('Mapa final'!$AA$41="Muy Alta",'Mapa final'!$AC$41="Moderado"),CONCATENATE("R6C",'Mapa final'!$Q$41),"")</f>
        <v/>
      </c>
      <c r="W11" s="53" t="str">
        <f>IF(AND('Mapa final'!$AA$42="Muy Alta",'Mapa final'!$AC$42="Moderado"),CONCATENATE("R6C",'Mapa final'!$Q$42),"")</f>
        <v/>
      </c>
      <c r="X11" s="58" t="str">
        <f>IF(AND('Mapa final'!$AA$43="Muy Alta",'Mapa final'!$AC$43="Moderado"),CONCATENATE("R6C",'Mapa final'!$Q$43),"")</f>
        <v/>
      </c>
      <c r="Y11" s="58" t="str">
        <f>IF(AND('Mapa final'!$AA$44="Muy Alta",'Mapa final'!$AC$44="Moderado"),CONCATENATE("R6C",'Mapa final'!$Q$44),"")</f>
        <v/>
      </c>
      <c r="Z11" s="58" t="str">
        <f>IF(AND('Mapa final'!$AA$45="Muy Alta",'Mapa final'!$AC$45="Moderado"),CONCATENATE("R6C",'Mapa final'!$Q$45),"")</f>
        <v/>
      </c>
      <c r="AA11" s="54" t="str">
        <f>IF(AND('Mapa final'!$AA$46="Muy Alta",'Mapa final'!$AC$46="Moderado"),CONCATENATE("R6C",'Mapa final'!$Q$46),"")</f>
        <v/>
      </c>
      <c r="AB11" s="52" t="str">
        <f>IF(AND('Mapa final'!$AA$41="Muy Alta",'Mapa final'!$AC$41="Mayor"),CONCATENATE("R6C",'Mapa final'!$Q$41),"")</f>
        <v/>
      </c>
      <c r="AC11" s="53" t="str">
        <f>IF(AND('Mapa final'!$AA$42="Muy Alta",'Mapa final'!$AC$42="Mayor"),CONCATENATE("R6C",'Mapa final'!$Q$42),"")</f>
        <v/>
      </c>
      <c r="AD11" s="58" t="str">
        <f>IF(AND('Mapa final'!$AA$43="Muy Alta",'Mapa final'!$AC$43="Mayor"),CONCATENATE("R6C",'Mapa final'!$Q$43),"")</f>
        <v/>
      </c>
      <c r="AE11" s="58" t="str">
        <f>IF(AND('Mapa final'!$AA$44="Muy Alta",'Mapa final'!$AC$44="Mayor"),CONCATENATE("R6C",'Mapa final'!$Q$44),"")</f>
        <v/>
      </c>
      <c r="AF11" s="58" t="str">
        <f>IF(AND('Mapa final'!$AA$45="Muy Alta",'Mapa final'!$AC$45="Mayor"),CONCATENATE("R6C",'Mapa final'!$Q$45),"")</f>
        <v/>
      </c>
      <c r="AG11" s="54" t="str">
        <f>IF(AND('Mapa final'!$AA$46="Muy Alta",'Mapa final'!$AC$46="Mayor"),CONCATENATE("R6C",'Mapa final'!$Q$46),"")</f>
        <v/>
      </c>
      <c r="AH11" s="55" t="str">
        <f>IF(AND('Mapa final'!$AA$41="Muy Alta",'Mapa final'!$AC$41="Catastrófico"),CONCATENATE("R6C",'Mapa final'!$Q$41),"")</f>
        <v/>
      </c>
      <c r="AI11" s="56" t="str">
        <f>IF(AND('Mapa final'!$AA$42="Muy Alta",'Mapa final'!$AC$42="Catastrófico"),CONCATENATE("R6C",'Mapa final'!$Q$42),"")</f>
        <v/>
      </c>
      <c r="AJ11" s="56" t="str">
        <f>IF(AND('Mapa final'!$AA$43="Muy Alta",'Mapa final'!$AC$43="Catastrófico"),CONCATENATE("R6C",'Mapa final'!$Q$43),"")</f>
        <v/>
      </c>
      <c r="AK11" s="56" t="str">
        <f>IF(AND('Mapa final'!$AA$44="Muy Alta",'Mapa final'!$AC$44="Catastrófico"),CONCATENATE("R6C",'Mapa final'!$Q$44),"")</f>
        <v/>
      </c>
      <c r="AL11" s="56" t="str">
        <f>IF(AND('Mapa final'!$AA$45="Muy Alta",'Mapa final'!$AC$45="Catastrófico"),CONCATENATE("R6C",'Mapa final'!$Q$45),"")</f>
        <v/>
      </c>
      <c r="AM11" s="57" t="str">
        <f>IF(AND('Mapa final'!$AA$46="Muy Alta",'Mapa final'!$AC$46="Catastrófico"),CONCATENATE("R6C",'Mapa final'!$Q$46),"")</f>
        <v/>
      </c>
      <c r="AN11" s="84"/>
      <c r="AO11" s="375"/>
      <c r="AP11" s="376"/>
      <c r="AQ11" s="376"/>
      <c r="AR11" s="376"/>
      <c r="AS11" s="376"/>
      <c r="AT11" s="377"/>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row>
    <row r="12" spans="1:91" ht="15" customHeight="1" x14ac:dyDescent="0.3">
      <c r="A12" s="84"/>
      <c r="B12" s="313"/>
      <c r="C12" s="313"/>
      <c r="D12" s="314"/>
      <c r="E12" s="354"/>
      <c r="F12" s="355"/>
      <c r="G12" s="355"/>
      <c r="H12" s="355"/>
      <c r="I12" s="356"/>
      <c r="J12" s="52" t="str">
        <f>IF(AND('Mapa final'!$AA$47="Muy Alta",'Mapa final'!$AC$47="Leve"),CONCATENATE("R7C",'Mapa final'!$Q$47),"")</f>
        <v/>
      </c>
      <c r="K12" s="53" t="str">
        <f>IF(AND('Mapa final'!$AA$48="Muy Alta",'Mapa final'!$AC$48="Leve"),CONCATENATE("R7C",'Mapa final'!$Q$48),"")</f>
        <v/>
      </c>
      <c r="L12" s="58" t="str">
        <f>IF(AND('Mapa final'!$AA$49="Muy Alta",'Mapa final'!$AC$49="Leve"),CONCATENATE("R7C",'Mapa final'!$Q$49),"")</f>
        <v/>
      </c>
      <c r="M12" s="58" t="str">
        <f>IF(AND('Mapa final'!$AA$50="Muy Alta",'Mapa final'!$AC$50="Leve"),CONCATENATE("R7C",'Mapa final'!$Q$50),"")</f>
        <v/>
      </c>
      <c r="N12" s="58" t="str">
        <f>IF(AND('Mapa final'!$AA$51="Muy Alta",'Mapa final'!$AC$51="Leve"),CONCATENATE("R7C",'Mapa final'!$Q$51),"")</f>
        <v/>
      </c>
      <c r="O12" s="54" t="str">
        <f>IF(AND('Mapa final'!$AA$52="Muy Alta",'Mapa final'!$AC$52="Leve"),CONCATENATE("R7C",'Mapa final'!$Q$52),"")</f>
        <v/>
      </c>
      <c r="P12" s="52" t="str">
        <f>IF(AND('Mapa final'!$AA$47="Muy Alta",'Mapa final'!$AC$47="Menor"),CONCATENATE("R7C",'Mapa final'!$Q$47),"")</f>
        <v/>
      </c>
      <c r="Q12" s="53" t="str">
        <f>IF(AND('Mapa final'!$AA$48="Muy Alta",'Mapa final'!$AC$48="Menor"),CONCATENATE("R7C",'Mapa final'!$Q$48),"")</f>
        <v/>
      </c>
      <c r="R12" s="58" t="str">
        <f>IF(AND('Mapa final'!$AA$49="Muy Alta",'Mapa final'!$AC$49="Menor"),CONCATENATE("R7C",'Mapa final'!$Q$49),"")</f>
        <v/>
      </c>
      <c r="S12" s="58" t="str">
        <f>IF(AND('Mapa final'!$AA$50="Muy Alta",'Mapa final'!$AC$50="Menor"),CONCATENATE("R7C",'Mapa final'!$Q$50),"")</f>
        <v/>
      </c>
      <c r="T12" s="58" t="str">
        <f>IF(AND('Mapa final'!$AA$51="Muy Alta",'Mapa final'!$AC$51="Menor"),CONCATENATE("R7C",'Mapa final'!$Q$51),"")</f>
        <v/>
      </c>
      <c r="U12" s="54" t="str">
        <f>IF(AND('Mapa final'!$AA$52="Muy Alta",'Mapa final'!$AC$52="Menor"),CONCATENATE("R7C",'Mapa final'!$Q$52),"")</f>
        <v/>
      </c>
      <c r="V12" s="52" t="str">
        <f>IF(AND('Mapa final'!$AA$47="Muy Alta",'Mapa final'!$AC$47="Moderado"),CONCATENATE("R7C",'Mapa final'!$Q$47),"")</f>
        <v/>
      </c>
      <c r="W12" s="53" t="str">
        <f>IF(AND('Mapa final'!$AA$48="Muy Alta",'Mapa final'!$AC$48="Moderado"),CONCATENATE("R7C",'Mapa final'!$Q$48),"")</f>
        <v/>
      </c>
      <c r="X12" s="58" t="str">
        <f>IF(AND('Mapa final'!$AA$49="Muy Alta",'Mapa final'!$AC$49="Moderado"),CONCATENATE("R7C",'Mapa final'!$Q$49),"")</f>
        <v/>
      </c>
      <c r="Y12" s="58" t="str">
        <f>IF(AND('Mapa final'!$AA$50="Muy Alta",'Mapa final'!$AC$50="Moderado"),CONCATENATE("R7C",'Mapa final'!$Q$50),"")</f>
        <v/>
      </c>
      <c r="Z12" s="58" t="str">
        <f>IF(AND('Mapa final'!$AA$51="Muy Alta",'Mapa final'!$AC$51="Moderado"),CONCATENATE("R7C",'Mapa final'!$Q$51),"")</f>
        <v/>
      </c>
      <c r="AA12" s="54" t="str">
        <f>IF(AND('Mapa final'!$AA$52="Muy Alta",'Mapa final'!$AC$52="Moderado"),CONCATENATE("R7C",'Mapa final'!$Q$52),"")</f>
        <v/>
      </c>
      <c r="AB12" s="52" t="str">
        <f>IF(AND('Mapa final'!$AA$47="Muy Alta",'Mapa final'!$AC$47="Mayor"),CONCATENATE("R7C",'Mapa final'!$Q$47),"")</f>
        <v/>
      </c>
      <c r="AC12" s="53" t="str">
        <f>IF(AND('Mapa final'!$AA$48="Muy Alta",'Mapa final'!$AC$48="Mayor"),CONCATENATE("R7C",'Mapa final'!$Q$48),"")</f>
        <v/>
      </c>
      <c r="AD12" s="58" t="str">
        <f>IF(AND('Mapa final'!$AA$49="Muy Alta",'Mapa final'!$AC$49="Mayor"),CONCATENATE("R7C",'Mapa final'!$Q$49),"")</f>
        <v/>
      </c>
      <c r="AE12" s="58" t="str">
        <f>IF(AND('Mapa final'!$AA$50="Muy Alta",'Mapa final'!$AC$50="Mayor"),CONCATENATE("R7C",'Mapa final'!$Q$50),"")</f>
        <v/>
      </c>
      <c r="AF12" s="58" t="str">
        <f>IF(AND('Mapa final'!$AA$51="Muy Alta",'Mapa final'!$AC$51="Mayor"),CONCATENATE("R7C",'Mapa final'!$Q$51),"")</f>
        <v/>
      </c>
      <c r="AG12" s="54" t="str">
        <f>IF(AND('Mapa final'!$AA$52="Muy Alta",'Mapa final'!$AC$52="Mayor"),CONCATENATE("R7C",'Mapa final'!$Q$52),"")</f>
        <v/>
      </c>
      <c r="AH12" s="55" t="str">
        <f>IF(AND('Mapa final'!$AA$47="Muy Alta",'Mapa final'!$AC$47="Catastrófico"),CONCATENATE("R7C",'Mapa final'!$Q$47),"")</f>
        <v/>
      </c>
      <c r="AI12" s="56" t="str">
        <f>IF(AND('Mapa final'!$AA$48="Muy Alta",'Mapa final'!$AC$48="Catastrófico"),CONCATENATE("R7C",'Mapa final'!$Q$48),"")</f>
        <v/>
      </c>
      <c r="AJ12" s="56" t="str">
        <f>IF(AND('Mapa final'!$AA$49="Muy Alta",'Mapa final'!$AC$49="Catastrófico"),CONCATENATE("R7C",'Mapa final'!$Q$49),"")</f>
        <v/>
      </c>
      <c r="AK12" s="56" t="str">
        <f>IF(AND('Mapa final'!$AA$50="Muy Alta",'Mapa final'!$AC$50="Catastrófico"),CONCATENATE("R7C",'Mapa final'!$Q$50),"")</f>
        <v/>
      </c>
      <c r="AL12" s="56" t="str">
        <f>IF(AND('Mapa final'!$AA$51="Muy Alta",'Mapa final'!$AC$51="Catastrófico"),CONCATENATE("R7C",'Mapa final'!$Q$51),"")</f>
        <v/>
      </c>
      <c r="AM12" s="57" t="str">
        <f>IF(AND('Mapa final'!$AA$52="Muy Alta",'Mapa final'!$AC$52="Catastrófico"),CONCATENATE("R7C",'Mapa final'!$Q$52),"")</f>
        <v/>
      </c>
      <c r="AN12" s="84"/>
      <c r="AO12" s="375"/>
      <c r="AP12" s="376"/>
      <c r="AQ12" s="376"/>
      <c r="AR12" s="376"/>
      <c r="AS12" s="376"/>
      <c r="AT12" s="377"/>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row>
    <row r="13" spans="1:91" ht="15" customHeight="1" x14ac:dyDescent="0.3">
      <c r="A13" s="84"/>
      <c r="B13" s="313"/>
      <c r="C13" s="313"/>
      <c r="D13" s="314"/>
      <c r="E13" s="354"/>
      <c r="F13" s="355"/>
      <c r="G13" s="355"/>
      <c r="H13" s="355"/>
      <c r="I13" s="356"/>
      <c r="J13" s="52" t="str">
        <f>IF(AND('Mapa final'!$AA$53="Muy Alta",'Mapa final'!$AC$53="Leve"),CONCATENATE("R8C",'Mapa final'!$Q$53),"")</f>
        <v/>
      </c>
      <c r="K13" s="53" t="str">
        <f>IF(AND('Mapa final'!$AA$54="Muy Alta",'Mapa final'!$AC$54="Leve"),CONCATENATE("R8C",'Mapa final'!$Q$54),"")</f>
        <v/>
      </c>
      <c r="L13" s="58" t="str">
        <f>IF(AND('Mapa final'!$AA$55="Muy Alta",'Mapa final'!$AC$55="Leve"),CONCATENATE("R8C",'Mapa final'!$Q$55),"")</f>
        <v/>
      </c>
      <c r="M13" s="58" t="str">
        <f>IF(AND('Mapa final'!$AA$56="Muy Alta",'Mapa final'!$AC$56="Leve"),CONCATENATE("R8C",'Mapa final'!$Q$56),"")</f>
        <v/>
      </c>
      <c r="N13" s="58" t="str">
        <f>IF(AND('Mapa final'!$AA$57="Muy Alta",'Mapa final'!$AC$57="Leve"),CONCATENATE("R8C",'Mapa final'!$Q$57),"")</f>
        <v/>
      </c>
      <c r="O13" s="54" t="str">
        <f>IF(AND('Mapa final'!$AA$58="Muy Alta",'Mapa final'!$AC$58="Leve"),CONCATENATE("R8C",'Mapa final'!$Q$58),"")</f>
        <v/>
      </c>
      <c r="P13" s="52" t="str">
        <f>IF(AND('Mapa final'!$AA$53="Muy Alta",'Mapa final'!$AC$53="Menor"),CONCATENATE("R8C",'Mapa final'!$Q$53),"")</f>
        <v/>
      </c>
      <c r="Q13" s="53" t="str">
        <f>IF(AND('Mapa final'!$AA$54="Muy Alta",'Mapa final'!$AC$54="Menor"),CONCATENATE("R8C",'Mapa final'!$Q$54),"")</f>
        <v/>
      </c>
      <c r="R13" s="58" t="str">
        <f>IF(AND('Mapa final'!$AA$55="Muy Alta",'Mapa final'!$AC$55="Menor"),CONCATENATE("R8C",'Mapa final'!$Q$55),"")</f>
        <v/>
      </c>
      <c r="S13" s="58" t="str">
        <f>IF(AND('Mapa final'!$AA$56="Muy Alta",'Mapa final'!$AC$56="Menor"),CONCATENATE("R8C",'Mapa final'!$Q$56),"")</f>
        <v/>
      </c>
      <c r="T13" s="58" t="str">
        <f>IF(AND('Mapa final'!$AA$57="Muy Alta",'Mapa final'!$AC$57="Menor"),CONCATENATE("R8C",'Mapa final'!$Q$57),"")</f>
        <v/>
      </c>
      <c r="U13" s="54" t="str">
        <f>IF(AND('Mapa final'!$AA$58="Muy Alta",'Mapa final'!$AC$58="Menor"),CONCATENATE("R8C",'Mapa final'!$Q$58),"")</f>
        <v/>
      </c>
      <c r="V13" s="52" t="str">
        <f>IF(AND('Mapa final'!$AA$53="Muy Alta",'Mapa final'!$AC$53="Moderado"),CONCATENATE("R8C",'Mapa final'!$Q$53),"")</f>
        <v/>
      </c>
      <c r="W13" s="53" t="str">
        <f>IF(AND('Mapa final'!$AA$54="Muy Alta",'Mapa final'!$AC$54="Moderado"),CONCATENATE("R8C",'Mapa final'!$Q$54),"")</f>
        <v/>
      </c>
      <c r="X13" s="58" t="str">
        <f>IF(AND('Mapa final'!$AA$55="Muy Alta",'Mapa final'!$AC$55="Moderado"),CONCATENATE("R8C",'Mapa final'!$Q$55),"")</f>
        <v/>
      </c>
      <c r="Y13" s="58" t="str">
        <f>IF(AND('Mapa final'!$AA$56="Muy Alta",'Mapa final'!$AC$56="Moderado"),CONCATENATE("R8C",'Mapa final'!$Q$56),"")</f>
        <v/>
      </c>
      <c r="Z13" s="58" t="str">
        <f>IF(AND('Mapa final'!$AA$57="Muy Alta",'Mapa final'!$AC$57="Moderado"),CONCATENATE("R8C",'Mapa final'!$Q$57),"")</f>
        <v/>
      </c>
      <c r="AA13" s="54" t="str">
        <f>IF(AND('Mapa final'!$AA$58="Muy Alta",'Mapa final'!$AC$58="Moderado"),CONCATENATE("R8C",'Mapa final'!$Q$58),"")</f>
        <v/>
      </c>
      <c r="AB13" s="52" t="str">
        <f>IF(AND('Mapa final'!$AA$53="Muy Alta",'Mapa final'!$AC$53="Mayor"),CONCATENATE("R8C",'Mapa final'!$Q$53),"")</f>
        <v/>
      </c>
      <c r="AC13" s="53" t="str">
        <f>IF(AND('Mapa final'!$AA$54="Muy Alta",'Mapa final'!$AC$54="Mayor"),CONCATENATE("R8C",'Mapa final'!$Q$54),"")</f>
        <v/>
      </c>
      <c r="AD13" s="58" t="str">
        <f>IF(AND('Mapa final'!$AA$55="Muy Alta",'Mapa final'!$AC$55="Mayor"),CONCATENATE("R8C",'Mapa final'!$Q$55),"")</f>
        <v/>
      </c>
      <c r="AE13" s="58" t="str">
        <f>IF(AND('Mapa final'!$AA$56="Muy Alta",'Mapa final'!$AC$56="Mayor"),CONCATENATE("R8C",'Mapa final'!$Q$56),"")</f>
        <v/>
      </c>
      <c r="AF13" s="58" t="str">
        <f>IF(AND('Mapa final'!$AA$57="Muy Alta",'Mapa final'!$AC$57="Mayor"),CONCATENATE("R8C",'Mapa final'!$Q$57),"")</f>
        <v/>
      </c>
      <c r="AG13" s="54" t="str">
        <f>IF(AND('Mapa final'!$AA$58="Muy Alta",'Mapa final'!$AC$58="Mayor"),CONCATENATE("R8C",'Mapa final'!$Q$58),"")</f>
        <v/>
      </c>
      <c r="AH13" s="55" t="str">
        <f>IF(AND('Mapa final'!$AA$53="Muy Alta",'Mapa final'!$AC$53="Catastrófico"),CONCATENATE("R8C",'Mapa final'!$Q$53),"")</f>
        <v/>
      </c>
      <c r="AI13" s="56" t="str">
        <f>IF(AND('Mapa final'!$AA$54="Muy Alta",'Mapa final'!$AC$54="Catastrófico"),CONCATENATE("R8C",'Mapa final'!$Q$54),"")</f>
        <v/>
      </c>
      <c r="AJ13" s="56" t="str">
        <f>IF(AND('Mapa final'!$AA$55="Muy Alta",'Mapa final'!$AC$55="Catastrófico"),CONCATENATE("R8C",'Mapa final'!$Q$55),"")</f>
        <v/>
      </c>
      <c r="AK13" s="56" t="str">
        <f>IF(AND('Mapa final'!$AA$56="Muy Alta",'Mapa final'!$AC$56="Catastrófico"),CONCATENATE("R8C",'Mapa final'!$Q$56),"")</f>
        <v/>
      </c>
      <c r="AL13" s="56" t="str">
        <f>IF(AND('Mapa final'!$AA$57="Muy Alta",'Mapa final'!$AC$57="Catastrófico"),CONCATENATE("R8C",'Mapa final'!$Q$57),"")</f>
        <v/>
      </c>
      <c r="AM13" s="57" t="str">
        <f>IF(AND('Mapa final'!$AA$58="Muy Alta",'Mapa final'!$AC$58="Catastrófico"),CONCATENATE("R8C",'Mapa final'!$Q$58),"")</f>
        <v/>
      </c>
      <c r="AN13" s="84"/>
      <c r="AO13" s="375"/>
      <c r="AP13" s="376"/>
      <c r="AQ13" s="376"/>
      <c r="AR13" s="376"/>
      <c r="AS13" s="376"/>
      <c r="AT13" s="377"/>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row>
    <row r="14" spans="1:91" ht="15" customHeight="1" x14ac:dyDescent="0.3">
      <c r="A14" s="84"/>
      <c r="B14" s="313"/>
      <c r="C14" s="313"/>
      <c r="D14" s="314"/>
      <c r="E14" s="354"/>
      <c r="F14" s="355"/>
      <c r="G14" s="355"/>
      <c r="H14" s="355"/>
      <c r="I14" s="356"/>
      <c r="J14" s="52" t="str">
        <f>IF(AND('Mapa final'!$AA$59="Muy Alta",'Mapa final'!$AC$59="Leve"),CONCATENATE("R9C",'Mapa final'!$Q$59),"")</f>
        <v/>
      </c>
      <c r="K14" s="53" t="str">
        <f>IF(AND('Mapa final'!$AA$60="Muy Alta",'Mapa final'!$AC$60="Leve"),CONCATENATE("R9C",'Mapa final'!$Q$60),"")</f>
        <v/>
      </c>
      <c r="L14" s="58" t="str">
        <f>IF(AND('Mapa final'!$AA$61="Muy Alta",'Mapa final'!$AC$61="Leve"),CONCATENATE("R9C",'Mapa final'!$Q$61),"")</f>
        <v/>
      </c>
      <c r="M14" s="58" t="str">
        <f>IF(AND('Mapa final'!$AA$62="Muy Alta",'Mapa final'!$AC$62="Leve"),CONCATENATE("R9C",'Mapa final'!$Q$62),"")</f>
        <v/>
      </c>
      <c r="N14" s="58" t="str">
        <f>IF(AND('Mapa final'!$AA$63="Muy Alta",'Mapa final'!$AC$63="Leve"),CONCATENATE("R9C",'Mapa final'!$Q$63),"")</f>
        <v/>
      </c>
      <c r="O14" s="54" t="str">
        <f>IF(AND('Mapa final'!$AA$64="Muy Alta",'Mapa final'!$AC$64="Leve"),CONCATENATE("R9C",'Mapa final'!$Q$64),"")</f>
        <v/>
      </c>
      <c r="P14" s="52" t="str">
        <f>IF(AND('Mapa final'!$AA$59="Muy Alta",'Mapa final'!$AC$59="Menor"),CONCATENATE("R9C",'Mapa final'!$Q$59),"")</f>
        <v/>
      </c>
      <c r="Q14" s="53" t="str">
        <f>IF(AND('Mapa final'!$AA$60="Muy Alta",'Mapa final'!$AC$60="Menor"),CONCATENATE("R9C",'Mapa final'!$Q$60),"")</f>
        <v/>
      </c>
      <c r="R14" s="58" t="str">
        <f>IF(AND('Mapa final'!$AA$61="Muy Alta",'Mapa final'!$AC$61="Menor"),CONCATENATE("R9C",'Mapa final'!$Q$61),"")</f>
        <v/>
      </c>
      <c r="S14" s="58" t="str">
        <f>IF(AND('Mapa final'!$AA$62="Muy Alta",'Mapa final'!$AC$62="Menor"),CONCATENATE("R9C",'Mapa final'!$Q$62),"")</f>
        <v/>
      </c>
      <c r="T14" s="58" t="str">
        <f>IF(AND('Mapa final'!$AA$63="Muy Alta",'Mapa final'!$AC$63="Menor"),CONCATENATE("R9C",'Mapa final'!$Q$63),"")</f>
        <v/>
      </c>
      <c r="U14" s="54" t="str">
        <f>IF(AND('Mapa final'!$AA$64="Muy Alta",'Mapa final'!$AC$64="Menor"),CONCATENATE("R9C",'Mapa final'!$Q$64),"")</f>
        <v/>
      </c>
      <c r="V14" s="52" t="str">
        <f>IF(AND('Mapa final'!$AA$59="Muy Alta",'Mapa final'!$AC$59="Moderado"),CONCATENATE("R9C",'Mapa final'!$Q$59),"")</f>
        <v/>
      </c>
      <c r="W14" s="53" t="str">
        <f>IF(AND('Mapa final'!$AA$60="Muy Alta",'Mapa final'!$AC$60="Moderado"),CONCATENATE("R9C",'Mapa final'!$Q$60),"")</f>
        <v/>
      </c>
      <c r="X14" s="58" t="str">
        <f>IF(AND('Mapa final'!$AA$61="Muy Alta",'Mapa final'!$AC$61="Moderado"),CONCATENATE("R9C",'Mapa final'!$Q$61),"")</f>
        <v/>
      </c>
      <c r="Y14" s="58" t="str">
        <f>IF(AND('Mapa final'!$AA$62="Muy Alta",'Mapa final'!$AC$62="Moderado"),CONCATENATE("R9C",'Mapa final'!$Q$62),"")</f>
        <v/>
      </c>
      <c r="Z14" s="58" t="str">
        <f>IF(AND('Mapa final'!$AA$63="Muy Alta",'Mapa final'!$AC$63="Moderado"),CONCATENATE("R9C",'Mapa final'!$Q$63),"")</f>
        <v/>
      </c>
      <c r="AA14" s="54" t="str">
        <f>IF(AND('Mapa final'!$AA$64="Muy Alta",'Mapa final'!$AC$64="Moderado"),CONCATENATE("R9C",'Mapa final'!$Q$64),"")</f>
        <v/>
      </c>
      <c r="AB14" s="52" t="str">
        <f>IF(AND('Mapa final'!$AA$59="Muy Alta",'Mapa final'!$AC$59="Mayor"),CONCATENATE("R9C",'Mapa final'!$Q$59),"")</f>
        <v/>
      </c>
      <c r="AC14" s="53" t="str">
        <f>IF(AND('Mapa final'!$AA$60="Muy Alta",'Mapa final'!$AC$60="Mayor"),CONCATENATE("R9C",'Mapa final'!$Q$60),"")</f>
        <v/>
      </c>
      <c r="AD14" s="58" t="str">
        <f>IF(AND('Mapa final'!$AA$61="Muy Alta",'Mapa final'!$AC$61="Mayor"),CONCATENATE("R9C",'Mapa final'!$Q$61),"")</f>
        <v/>
      </c>
      <c r="AE14" s="58" t="str">
        <f>IF(AND('Mapa final'!$AA$62="Muy Alta",'Mapa final'!$AC$62="Mayor"),CONCATENATE("R9C",'Mapa final'!$Q$62),"")</f>
        <v/>
      </c>
      <c r="AF14" s="58" t="str">
        <f>IF(AND('Mapa final'!$AA$63="Muy Alta",'Mapa final'!$AC$63="Mayor"),CONCATENATE("R9C",'Mapa final'!$Q$63),"")</f>
        <v/>
      </c>
      <c r="AG14" s="54" t="str">
        <f>IF(AND('Mapa final'!$AA$64="Muy Alta",'Mapa final'!$AC$64="Mayor"),CONCATENATE("R9C",'Mapa final'!$Q$64),"")</f>
        <v/>
      </c>
      <c r="AH14" s="55" t="str">
        <f>IF(AND('Mapa final'!$AA$59="Muy Alta",'Mapa final'!$AC$59="Catastrófico"),CONCATENATE("R9C",'Mapa final'!$Q$59),"")</f>
        <v/>
      </c>
      <c r="AI14" s="56" t="str">
        <f>IF(AND('Mapa final'!$AA$60="Muy Alta",'Mapa final'!$AC$60="Catastrófico"),CONCATENATE("R9C",'Mapa final'!$Q$60),"")</f>
        <v/>
      </c>
      <c r="AJ14" s="56" t="str">
        <f>IF(AND('Mapa final'!$AA$61="Muy Alta",'Mapa final'!$AC$61="Catastrófico"),CONCATENATE("R9C",'Mapa final'!$Q$61),"")</f>
        <v/>
      </c>
      <c r="AK14" s="56" t="str">
        <f>IF(AND('Mapa final'!$AA$62="Muy Alta",'Mapa final'!$AC$62="Catastrófico"),CONCATENATE("R9C",'Mapa final'!$Q$62),"")</f>
        <v/>
      </c>
      <c r="AL14" s="56" t="str">
        <f>IF(AND('Mapa final'!$AA$63="Muy Alta",'Mapa final'!$AC$63="Catastrófico"),CONCATENATE("R9C",'Mapa final'!$Q$63),"")</f>
        <v/>
      </c>
      <c r="AM14" s="57" t="str">
        <f>IF(AND('Mapa final'!$AA$64="Muy Alta",'Mapa final'!$AC$64="Catastrófico"),CONCATENATE("R9C",'Mapa final'!$Q$64),"")</f>
        <v/>
      </c>
      <c r="AN14" s="84"/>
      <c r="AO14" s="375"/>
      <c r="AP14" s="376"/>
      <c r="AQ14" s="376"/>
      <c r="AR14" s="376"/>
      <c r="AS14" s="376"/>
      <c r="AT14" s="377"/>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row>
    <row r="15" spans="1:91" ht="15.75" customHeight="1" thickBot="1" x14ac:dyDescent="0.35">
      <c r="A15" s="84"/>
      <c r="B15" s="313"/>
      <c r="C15" s="313"/>
      <c r="D15" s="314"/>
      <c r="E15" s="357"/>
      <c r="F15" s="358"/>
      <c r="G15" s="358"/>
      <c r="H15" s="358"/>
      <c r="I15" s="359"/>
      <c r="J15" s="59" t="str">
        <f>IF(AND('Mapa final'!$AA$65="Muy Alta",'Mapa final'!$AC$65="Leve"),CONCATENATE("R10C",'Mapa final'!$Q$65),"")</f>
        <v/>
      </c>
      <c r="K15" s="60" t="str">
        <f>IF(AND('Mapa final'!$AA$66="Muy Alta",'Mapa final'!$AC$66="Leve"),CONCATENATE("R10C",'Mapa final'!$Q$66),"")</f>
        <v/>
      </c>
      <c r="L15" s="60" t="str">
        <f>IF(AND('Mapa final'!$AA$67="Muy Alta",'Mapa final'!$AC$67="Leve"),CONCATENATE("R10C",'Mapa final'!$Q$67),"")</f>
        <v/>
      </c>
      <c r="M15" s="60" t="str">
        <f>IF(AND('Mapa final'!$AA$68="Muy Alta",'Mapa final'!$AC$68="Leve"),CONCATENATE("R10C",'Mapa final'!$Q$68),"")</f>
        <v/>
      </c>
      <c r="N15" s="60" t="str">
        <f>IF(AND('Mapa final'!$AA$69="Muy Alta",'Mapa final'!$AC$69="Leve"),CONCATENATE("R10C",'Mapa final'!$Q$69),"")</f>
        <v/>
      </c>
      <c r="O15" s="61" t="str">
        <f>IF(AND('Mapa final'!$AA$70="Muy Alta",'Mapa final'!$AC$70="Leve"),CONCATENATE("R10C",'Mapa final'!$Q$70),"")</f>
        <v/>
      </c>
      <c r="P15" s="52" t="str">
        <f>IF(AND('Mapa final'!$AA$65="Muy Alta",'Mapa final'!$AC$65="Menor"),CONCATENATE("R10C",'Mapa final'!$Q$65),"")</f>
        <v/>
      </c>
      <c r="Q15" s="53" t="str">
        <f>IF(AND('Mapa final'!$AA$66="Muy Alta",'Mapa final'!$AC$66="Menor"),CONCATENATE("R10C",'Mapa final'!$Q$66),"")</f>
        <v/>
      </c>
      <c r="R15" s="53" t="str">
        <f>IF(AND('Mapa final'!$AA$67="Muy Alta",'Mapa final'!$AC$67="Menor"),CONCATENATE("R10C",'Mapa final'!$Q$67),"")</f>
        <v/>
      </c>
      <c r="S15" s="53" t="str">
        <f>IF(AND('Mapa final'!$AA$68="Muy Alta",'Mapa final'!$AC$68="Menor"),CONCATENATE("R10C",'Mapa final'!$Q$68),"")</f>
        <v/>
      </c>
      <c r="T15" s="53" t="str">
        <f>IF(AND('Mapa final'!$AA$69="Muy Alta",'Mapa final'!$AC$69="Menor"),CONCATENATE("R10C",'Mapa final'!$Q$69),"")</f>
        <v/>
      </c>
      <c r="U15" s="54" t="str">
        <f>IF(AND('Mapa final'!$AA$70="Muy Alta",'Mapa final'!$AC$70="Menor"),CONCATENATE("R10C",'Mapa final'!$Q$70),"")</f>
        <v/>
      </c>
      <c r="V15" s="59" t="str">
        <f>IF(AND('Mapa final'!$AA$65="Muy Alta",'Mapa final'!$AC$65="Moderado"),CONCATENATE("R10C",'Mapa final'!$Q$65),"")</f>
        <v/>
      </c>
      <c r="W15" s="60" t="str">
        <f>IF(AND('Mapa final'!$AA$66="Muy Alta",'Mapa final'!$AC$66="Moderado"),CONCATENATE("R10C",'Mapa final'!$Q$66),"")</f>
        <v/>
      </c>
      <c r="X15" s="60" t="str">
        <f>IF(AND('Mapa final'!$AA$67="Muy Alta",'Mapa final'!$AC$67="Moderado"),CONCATENATE("R10C",'Mapa final'!$Q$67),"")</f>
        <v/>
      </c>
      <c r="Y15" s="60" t="str">
        <f>IF(AND('Mapa final'!$AA$68="Muy Alta",'Mapa final'!$AC$68="Moderado"),CONCATENATE("R10C",'Mapa final'!$Q$68),"")</f>
        <v/>
      </c>
      <c r="Z15" s="60" t="str">
        <f>IF(AND('Mapa final'!$AA$69="Muy Alta",'Mapa final'!$AC$69="Moderado"),CONCATENATE("R10C",'Mapa final'!$Q$69),"")</f>
        <v/>
      </c>
      <c r="AA15" s="61" t="str">
        <f>IF(AND('Mapa final'!$AA$70="Muy Alta",'Mapa final'!$AC$70="Moderado"),CONCATENATE("R10C",'Mapa final'!$Q$70),"")</f>
        <v/>
      </c>
      <c r="AB15" s="52" t="str">
        <f>IF(AND('Mapa final'!$AA$65="Muy Alta",'Mapa final'!$AC$65="Mayor"),CONCATENATE("R10C",'Mapa final'!$Q$65),"")</f>
        <v/>
      </c>
      <c r="AC15" s="53" t="str">
        <f>IF(AND('Mapa final'!$AA$66="Muy Alta",'Mapa final'!$AC$66="Mayor"),CONCATENATE("R10C",'Mapa final'!$Q$66),"")</f>
        <v/>
      </c>
      <c r="AD15" s="53" t="str">
        <f>IF(AND('Mapa final'!$AA$67="Muy Alta",'Mapa final'!$AC$67="Mayor"),CONCATENATE("R10C",'Mapa final'!$Q$67),"")</f>
        <v/>
      </c>
      <c r="AE15" s="53" t="str">
        <f>IF(AND('Mapa final'!$AA$68="Muy Alta",'Mapa final'!$AC$68="Mayor"),CONCATENATE("R10C",'Mapa final'!$Q$68),"")</f>
        <v/>
      </c>
      <c r="AF15" s="53" t="str">
        <f>IF(AND('Mapa final'!$AA$69="Muy Alta",'Mapa final'!$AC$69="Mayor"),CONCATENATE("R10C",'Mapa final'!$Q$69),"")</f>
        <v/>
      </c>
      <c r="AG15" s="54" t="str">
        <f>IF(AND('Mapa final'!$AA$70="Muy Alta",'Mapa final'!$AC$70="Mayor"),CONCATENATE("R10C",'Mapa final'!$Q$70),"")</f>
        <v/>
      </c>
      <c r="AH15" s="62" t="str">
        <f>IF(AND('Mapa final'!$AA$65="Muy Alta",'Mapa final'!$AC$65="Catastrófico"),CONCATENATE("R10C",'Mapa final'!$Q$65),"")</f>
        <v/>
      </c>
      <c r="AI15" s="63" t="str">
        <f>IF(AND('Mapa final'!$AA$66="Muy Alta",'Mapa final'!$AC$66="Catastrófico"),CONCATENATE("R10C",'Mapa final'!$Q$66),"")</f>
        <v/>
      </c>
      <c r="AJ15" s="63" t="str">
        <f>IF(AND('Mapa final'!$AA$67="Muy Alta",'Mapa final'!$AC$67="Catastrófico"),CONCATENATE("R10C",'Mapa final'!$Q$67),"")</f>
        <v/>
      </c>
      <c r="AK15" s="63" t="str">
        <f>IF(AND('Mapa final'!$AA$68="Muy Alta",'Mapa final'!$AC$68="Catastrófico"),CONCATENATE("R10C",'Mapa final'!$Q$68),"")</f>
        <v/>
      </c>
      <c r="AL15" s="63" t="str">
        <f>IF(AND('Mapa final'!$AA$69="Muy Alta",'Mapa final'!$AC$69="Catastrófico"),CONCATENATE("R10C",'Mapa final'!$Q$69),"")</f>
        <v/>
      </c>
      <c r="AM15" s="64" t="str">
        <f>IF(AND('Mapa final'!$AA$70="Muy Alta",'Mapa final'!$AC$70="Catastrófico"),CONCATENATE("R10C",'Mapa final'!$Q$70),"")</f>
        <v/>
      </c>
      <c r="AN15" s="84"/>
      <c r="AO15" s="378"/>
      <c r="AP15" s="379"/>
      <c r="AQ15" s="379"/>
      <c r="AR15" s="379"/>
      <c r="AS15" s="379"/>
      <c r="AT15" s="380"/>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row>
    <row r="16" spans="1:91" ht="15" customHeight="1" x14ac:dyDescent="0.3">
      <c r="A16" s="84"/>
      <c r="B16" s="313"/>
      <c r="C16" s="313"/>
      <c r="D16" s="314"/>
      <c r="E16" s="351" t="s">
        <v>107</v>
      </c>
      <c r="F16" s="352"/>
      <c r="G16" s="352"/>
      <c r="H16" s="352"/>
      <c r="I16" s="352"/>
      <c r="J16" s="65" t="str">
        <f>IF(AND('Mapa final'!$AA$11="Alta",'Mapa final'!$AC$11="Leve"),CONCATENATE("R1C",'Mapa final'!$Q$11),"")</f>
        <v/>
      </c>
      <c r="K16" s="66" t="str">
        <f>IF(AND('Mapa final'!$AA$12="Alta",'Mapa final'!$AC$12="Leve"),CONCATENATE("R1C",'Mapa final'!$Q$12),"")</f>
        <v/>
      </c>
      <c r="L16" s="66" t="str">
        <f>IF(AND('Mapa final'!$AA$13="Alta",'Mapa final'!$AC$13="Leve"),CONCATENATE("R1C",'Mapa final'!$Q$13),"")</f>
        <v/>
      </c>
      <c r="M16" s="66" t="str">
        <f>IF(AND('Mapa final'!$AA$14="Alta",'Mapa final'!$AC$14="Leve"),CONCATENATE("R1C",'Mapa final'!$Q$14),"")</f>
        <v/>
      </c>
      <c r="N16" s="66" t="str">
        <f>IF(AND('Mapa final'!$AA$15="Alta",'Mapa final'!$AC$15="Leve"),CONCATENATE("R1C",'Mapa final'!$Q$15),"")</f>
        <v/>
      </c>
      <c r="O16" s="67" t="str">
        <f>IF(AND('Mapa final'!$AA$16="Alta",'Mapa final'!$AC$16="Leve"),CONCATENATE("R1C",'Mapa final'!$Q$16),"")</f>
        <v/>
      </c>
      <c r="P16" s="65" t="str">
        <f>IF(AND('Mapa final'!$AA$11="Alta",'Mapa final'!$AC$11="Menor"),CONCATENATE("R1C",'Mapa final'!$Q$11),"")</f>
        <v/>
      </c>
      <c r="Q16" s="66" t="str">
        <f>IF(AND('Mapa final'!$AA$12="Alta",'Mapa final'!$AC$12="Menor"),CONCATENATE("R1C",'Mapa final'!$Q$12),"")</f>
        <v/>
      </c>
      <c r="R16" s="66" t="str">
        <f>IF(AND('Mapa final'!$AA$13="Alta",'Mapa final'!$AC$13="Menor"),CONCATENATE("R1C",'Mapa final'!$Q$13),"")</f>
        <v/>
      </c>
      <c r="S16" s="66" t="str">
        <f>IF(AND('Mapa final'!$AA$14="Alta",'Mapa final'!$AC$14="Menor"),CONCATENATE("R1C",'Mapa final'!$Q$14),"")</f>
        <v/>
      </c>
      <c r="T16" s="66" t="str">
        <f>IF(AND('Mapa final'!$AA$15="Alta",'Mapa final'!$AC$15="Menor"),CONCATENATE("R1C",'Mapa final'!$Q$15),"")</f>
        <v/>
      </c>
      <c r="U16" s="67" t="str">
        <f>IF(AND('Mapa final'!$AA$16="Alta",'Mapa final'!$AC$16="Menor"),CONCATENATE("R1C",'Mapa final'!$Q$16),"")</f>
        <v/>
      </c>
      <c r="V16" s="46" t="str">
        <f>IF(AND('Mapa final'!$AA$11="Alta",'Mapa final'!$AC$11="Moderado"),CONCATENATE("R1C",'Mapa final'!$Q$11),"")</f>
        <v/>
      </c>
      <c r="W16" s="47" t="str">
        <f>IF(AND('Mapa final'!$AA$12="Alta",'Mapa final'!$AC$12="Moderado"),CONCATENATE("R1C",'Mapa final'!$Q$12),"")</f>
        <v/>
      </c>
      <c r="X16" s="47" t="str">
        <f>IF(AND('Mapa final'!$AA$13="Alta",'Mapa final'!$AC$13="Moderado"),CONCATENATE("R1C",'Mapa final'!$Q$13),"")</f>
        <v/>
      </c>
      <c r="Y16" s="47" t="str">
        <f>IF(AND('Mapa final'!$AA$14="Alta",'Mapa final'!$AC$14="Moderado"),CONCATENATE("R1C",'Mapa final'!$Q$14),"")</f>
        <v/>
      </c>
      <c r="Z16" s="47" t="str">
        <f>IF(AND('Mapa final'!$AA$15="Alta",'Mapa final'!$AC$15="Moderado"),CONCATENATE("R1C",'Mapa final'!$Q$15),"")</f>
        <v/>
      </c>
      <c r="AA16" s="48" t="str">
        <f>IF(AND('Mapa final'!$AA$16="Alta",'Mapa final'!$AC$16="Moderado"),CONCATENATE("R1C",'Mapa final'!$Q$16),"")</f>
        <v/>
      </c>
      <c r="AB16" s="46" t="str">
        <f>IF(AND('Mapa final'!$AA$11="Alta",'Mapa final'!$AC$11="Mayor"),CONCATENATE("R1C",'Mapa final'!$Q$11),"")</f>
        <v/>
      </c>
      <c r="AC16" s="47" t="str">
        <f>IF(AND('Mapa final'!$AA$12="Alta",'Mapa final'!$AC$12="Mayor"),CONCATENATE("R1C",'Mapa final'!$Q$12),"")</f>
        <v/>
      </c>
      <c r="AD16" s="47" t="str">
        <f>IF(AND('Mapa final'!$AA$13="Alta",'Mapa final'!$AC$13="Mayor"),CONCATENATE("R1C",'Mapa final'!$Q$13),"")</f>
        <v/>
      </c>
      <c r="AE16" s="47" t="str">
        <f>IF(AND('Mapa final'!$AA$14="Alta",'Mapa final'!$AC$14="Mayor"),CONCATENATE("R1C",'Mapa final'!$Q$14),"")</f>
        <v/>
      </c>
      <c r="AF16" s="47" t="str">
        <f>IF(AND('Mapa final'!$AA$15="Alta",'Mapa final'!$AC$15="Mayor"),CONCATENATE("R1C",'Mapa final'!$Q$15),"")</f>
        <v/>
      </c>
      <c r="AG16" s="48" t="str">
        <f>IF(AND('Mapa final'!$AA$16="Alta",'Mapa final'!$AC$16="Mayor"),CONCATENATE("R1C",'Mapa final'!$Q$16),"")</f>
        <v/>
      </c>
      <c r="AH16" s="49" t="str">
        <f>IF(AND('Mapa final'!$AA$11="Alta",'Mapa final'!$AC$11="Catastrófico"),CONCATENATE("R1C",'Mapa final'!$Q$11),"")</f>
        <v/>
      </c>
      <c r="AI16" s="50" t="str">
        <f>IF(AND('Mapa final'!$AA$12="Alta",'Mapa final'!$AC$12="Catastrófico"),CONCATENATE("R1C",'Mapa final'!$Q$12),"")</f>
        <v/>
      </c>
      <c r="AJ16" s="50" t="str">
        <f>IF(AND('Mapa final'!$AA$13="Alta",'Mapa final'!$AC$13="Catastrófico"),CONCATENATE("R1C",'Mapa final'!$Q$13),"")</f>
        <v/>
      </c>
      <c r="AK16" s="50" t="str">
        <f>IF(AND('Mapa final'!$AA$14="Alta",'Mapa final'!$AC$14="Catastrófico"),CONCATENATE("R1C",'Mapa final'!$Q$14),"")</f>
        <v/>
      </c>
      <c r="AL16" s="50" t="str">
        <f>IF(AND('Mapa final'!$AA$15="Alta",'Mapa final'!$AC$15="Catastrófico"),CONCATENATE("R1C",'Mapa final'!$Q$15),"")</f>
        <v/>
      </c>
      <c r="AM16" s="51" t="str">
        <f>IF(AND('Mapa final'!$AA$16="Alta",'Mapa final'!$AC$16="Catastrófico"),CONCATENATE("R1C",'Mapa final'!$Q$16),"")</f>
        <v/>
      </c>
      <c r="AN16" s="84"/>
      <c r="AO16" s="361" t="s">
        <v>77</v>
      </c>
      <c r="AP16" s="362"/>
      <c r="AQ16" s="362"/>
      <c r="AR16" s="362"/>
      <c r="AS16" s="362"/>
      <c r="AT16" s="363"/>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row>
    <row r="17" spans="1:76" ht="15" customHeight="1" x14ac:dyDescent="0.3">
      <c r="A17" s="84"/>
      <c r="B17" s="313"/>
      <c r="C17" s="313"/>
      <c r="D17" s="314"/>
      <c r="E17" s="370"/>
      <c r="F17" s="371"/>
      <c r="G17" s="371"/>
      <c r="H17" s="371"/>
      <c r="I17" s="371"/>
      <c r="J17" s="68" t="str">
        <f>IF(AND('Mapa final'!$AA$17="Alta",'Mapa final'!$AC$17="Leve"),CONCATENATE("R2C",'Mapa final'!$Q$17),"")</f>
        <v/>
      </c>
      <c r="K17" s="69" t="str">
        <f>IF(AND('Mapa final'!$AA$18="Alta",'Mapa final'!$AC$18="Leve"),CONCATENATE("R2C",'Mapa final'!$Q$18),"")</f>
        <v/>
      </c>
      <c r="L17" s="69" t="str">
        <f>IF(AND('Mapa final'!$AA$19="Alta",'Mapa final'!$AC$19="Leve"),CONCATENATE("R2C",'Mapa final'!$Q$19),"")</f>
        <v/>
      </c>
      <c r="M17" s="69" t="str">
        <f>IF(AND('Mapa final'!$AA$20="Alta",'Mapa final'!$AC$20="Leve"),CONCATENATE("R2C",'Mapa final'!$Q$20),"")</f>
        <v/>
      </c>
      <c r="N17" s="69" t="str">
        <f>IF(AND('Mapa final'!$AA$21="Alta",'Mapa final'!$AC$21="Leve"),CONCATENATE("R2C",'Mapa final'!$Q$21),"")</f>
        <v/>
      </c>
      <c r="O17" s="70" t="str">
        <f>IF(AND('Mapa final'!$AA$22="Alta",'Mapa final'!$AC$22="Leve"),CONCATENATE("R2C",'Mapa final'!$Q$22),"")</f>
        <v/>
      </c>
      <c r="P17" s="68" t="str">
        <f>IF(AND('Mapa final'!$AA$17="Alta",'Mapa final'!$AC$17="Menor"),CONCATENATE("R2C",'Mapa final'!$Q$17),"")</f>
        <v/>
      </c>
      <c r="Q17" s="69" t="str">
        <f>IF(AND('Mapa final'!$AA$18="Alta",'Mapa final'!$AC$18="Menor"),CONCATENATE("R2C",'Mapa final'!$Q$18),"")</f>
        <v/>
      </c>
      <c r="R17" s="69" t="str">
        <f>IF(AND('Mapa final'!$AA$19="Alta",'Mapa final'!$AC$19="Menor"),CONCATENATE("R2C",'Mapa final'!$Q$19),"")</f>
        <v/>
      </c>
      <c r="S17" s="69" t="str">
        <f>IF(AND('Mapa final'!$AA$20="Alta",'Mapa final'!$AC$20="Menor"),CONCATENATE("R2C",'Mapa final'!$Q$20),"")</f>
        <v/>
      </c>
      <c r="T17" s="69" t="str">
        <f>IF(AND('Mapa final'!$AA$21="Alta",'Mapa final'!$AC$21="Menor"),CONCATENATE("R2C",'Mapa final'!$Q$21),"")</f>
        <v/>
      </c>
      <c r="U17" s="70" t="str">
        <f>IF(AND('Mapa final'!$AA$22="Alta",'Mapa final'!$AC$22="Menor"),CONCATENATE("R2C",'Mapa final'!$Q$22),"")</f>
        <v/>
      </c>
      <c r="V17" s="52" t="str">
        <f>IF(AND('Mapa final'!$AA$17="Alta",'Mapa final'!$AC$17="Moderado"),CONCATENATE("R2C",'Mapa final'!$Q$17),"")</f>
        <v/>
      </c>
      <c r="W17" s="53" t="str">
        <f>IF(AND('Mapa final'!$AA$18="Alta",'Mapa final'!$AC$18="Moderado"),CONCATENATE("R2C",'Mapa final'!$Q$18),"")</f>
        <v/>
      </c>
      <c r="X17" s="53" t="str">
        <f>IF(AND('Mapa final'!$AA$19="Alta",'Mapa final'!$AC$19="Moderado"),CONCATENATE("R2C",'Mapa final'!$Q$19),"")</f>
        <v/>
      </c>
      <c r="Y17" s="53" t="str">
        <f>IF(AND('Mapa final'!$AA$20="Alta",'Mapa final'!$AC$20="Moderado"),CONCATENATE("R2C",'Mapa final'!$Q$20),"")</f>
        <v/>
      </c>
      <c r="Z17" s="53" t="str">
        <f>IF(AND('Mapa final'!$AA$21="Alta",'Mapa final'!$AC$21="Moderado"),CONCATENATE("R2C",'Mapa final'!$Q$21),"")</f>
        <v/>
      </c>
      <c r="AA17" s="54" t="str">
        <f>IF(AND('Mapa final'!$AA$22="Alta",'Mapa final'!$AC$22="Moderado"),CONCATENATE("R2C",'Mapa final'!$Q$22),"")</f>
        <v/>
      </c>
      <c r="AB17" s="52" t="str">
        <f>IF(AND('Mapa final'!$AA$17="Alta",'Mapa final'!$AC$17="Mayor"),CONCATENATE("R2C",'Mapa final'!$Q$17),"")</f>
        <v/>
      </c>
      <c r="AC17" s="53" t="str">
        <f>IF(AND('Mapa final'!$AA$18="Alta",'Mapa final'!$AC$18="Mayor"),CONCATENATE("R2C",'Mapa final'!$Q$18),"")</f>
        <v/>
      </c>
      <c r="AD17" s="53" t="str">
        <f>IF(AND('Mapa final'!$AA$19="Alta",'Mapa final'!$AC$19="Mayor"),CONCATENATE("R2C",'Mapa final'!$Q$19),"")</f>
        <v/>
      </c>
      <c r="AE17" s="53" t="str">
        <f>IF(AND('Mapa final'!$AA$20="Alta",'Mapa final'!$AC$20="Mayor"),CONCATENATE("R2C",'Mapa final'!$Q$20),"")</f>
        <v/>
      </c>
      <c r="AF17" s="53" t="str">
        <f>IF(AND('Mapa final'!$AA$21="Alta",'Mapa final'!$AC$21="Mayor"),CONCATENATE("R2C",'Mapa final'!$Q$21),"")</f>
        <v/>
      </c>
      <c r="AG17" s="54" t="str">
        <f>IF(AND('Mapa final'!$AA$22="Alta",'Mapa final'!$AC$22="Mayor"),CONCATENATE("R2C",'Mapa final'!$Q$22),"")</f>
        <v/>
      </c>
      <c r="AH17" s="55" t="str">
        <f>IF(AND('Mapa final'!$AA$17="Alta",'Mapa final'!$AC$17="Catastrófico"),CONCATENATE("R2C",'Mapa final'!$Q$17),"")</f>
        <v/>
      </c>
      <c r="AI17" s="56" t="str">
        <f>IF(AND('Mapa final'!$AA$18="Alta",'Mapa final'!$AC$18="Catastrófico"),CONCATENATE("R2C",'Mapa final'!$Q$18),"")</f>
        <v/>
      </c>
      <c r="AJ17" s="56" t="str">
        <f>IF(AND('Mapa final'!$AA$19="Alta",'Mapa final'!$AC$19="Catastrófico"),CONCATENATE("R2C",'Mapa final'!$Q$19),"")</f>
        <v/>
      </c>
      <c r="AK17" s="56" t="str">
        <f>IF(AND('Mapa final'!$AA$20="Alta",'Mapa final'!$AC$20="Catastrófico"),CONCATENATE("R2C",'Mapa final'!$Q$20),"")</f>
        <v/>
      </c>
      <c r="AL17" s="56" t="str">
        <f>IF(AND('Mapa final'!$AA$21="Alta",'Mapa final'!$AC$21="Catastrófico"),CONCATENATE("R2C",'Mapa final'!$Q$21),"")</f>
        <v/>
      </c>
      <c r="AM17" s="57" t="str">
        <f>IF(AND('Mapa final'!$AA$22="Alta",'Mapa final'!$AC$22="Catastrófico"),CONCATENATE("R2C",'Mapa final'!$Q$22),"")</f>
        <v/>
      </c>
      <c r="AN17" s="84"/>
      <c r="AO17" s="364"/>
      <c r="AP17" s="365"/>
      <c r="AQ17" s="365"/>
      <c r="AR17" s="365"/>
      <c r="AS17" s="365"/>
      <c r="AT17" s="366"/>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row>
    <row r="18" spans="1:76" ht="15" customHeight="1" x14ac:dyDescent="0.3">
      <c r="A18" s="84"/>
      <c r="B18" s="313"/>
      <c r="C18" s="313"/>
      <c r="D18" s="314"/>
      <c r="E18" s="354"/>
      <c r="F18" s="355"/>
      <c r="G18" s="355"/>
      <c r="H18" s="355"/>
      <c r="I18" s="371"/>
      <c r="J18" s="68" t="str">
        <f>IF(AND('Mapa final'!$AA$23="Alta",'Mapa final'!$AC$23="Leve"),CONCATENATE("R3C",'Mapa final'!$Q$23),"")</f>
        <v/>
      </c>
      <c r="K18" s="69" t="str">
        <f>IF(AND('Mapa final'!$AA$24="Alta",'Mapa final'!$AC$24="Leve"),CONCATENATE("R3C",'Mapa final'!$Q$24),"")</f>
        <v/>
      </c>
      <c r="L18" s="69" t="str">
        <f>IF(AND('Mapa final'!$AA$25="Alta",'Mapa final'!$AC$25="Leve"),CONCATENATE("R3C",'Mapa final'!$Q$25),"")</f>
        <v/>
      </c>
      <c r="M18" s="69" t="str">
        <f>IF(AND('Mapa final'!$AA$26="Alta",'Mapa final'!$AC$26="Leve"),CONCATENATE("R3C",'Mapa final'!$Q$26),"")</f>
        <v/>
      </c>
      <c r="N18" s="69" t="str">
        <f>IF(AND('Mapa final'!$AA$27="Alta",'Mapa final'!$AC$27="Leve"),CONCATENATE("R3C",'Mapa final'!$Q$27),"")</f>
        <v/>
      </c>
      <c r="O18" s="70" t="str">
        <f>IF(AND('Mapa final'!$AA$28="Alta",'Mapa final'!$AC$28="Leve"),CONCATENATE("R3C",'Mapa final'!$Q$28),"")</f>
        <v/>
      </c>
      <c r="P18" s="68" t="str">
        <f>IF(AND('Mapa final'!$AA$23="Alta",'Mapa final'!$AC$23="Menor"),CONCATENATE("R3C",'Mapa final'!$Q$23),"")</f>
        <v/>
      </c>
      <c r="Q18" s="69" t="str">
        <f>IF(AND('Mapa final'!$AA$24="Alta",'Mapa final'!$AC$24="Menor"),CONCATENATE("R3C",'Mapa final'!$Q$24),"")</f>
        <v/>
      </c>
      <c r="R18" s="69" t="str">
        <f>IF(AND('Mapa final'!$AA$25="Alta",'Mapa final'!$AC$25="Menor"),CONCATENATE("R3C",'Mapa final'!$Q$25),"")</f>
        <v/>
      </c>
      <c r="S18" s="69" t="str">
        <f>IF(AND('Mapa final'!$AA$26="Alta",'Mapa final'!$AC$26="Menor"),CONCATENATE("R3C",'Mapa final'!$Q$26),"")</f>
        <v/>
      </c>
      <c r="T18" s="69" t="str">
        <f>IF(AND('Mapa final'!$AA$27="Alta",'Mapa final'!$AC$27="Menor"),CONCATENATE("R3C",'Mapa final'!$Q$27),"")</f>
        <v/>
      </c>
      <c r="U18" s="70" t="str">
        <f>IF(AND('Mapa final'!$AA$28="Alta",'Mapa final'!$AC$28="Menor"),CONCATENATE("R3C",'Mapa final'!$Q$28),"")</f>
        <v/>
      </c>
      <c r="V18" s="52" t="str">
        <f>IF(AND('Mapa final'!$AA$23="Alta",'Mapa final'!$AC$23="Moderado"),CONCATENATE("R3C",'Mapa final'!$Q$23),"")</f>
        <v/>
      </c>
      <c r="W18" s="53" t="str">
        <f>IF(AND('Mapa final'!$AA$24="Alta",'Mapa final'!$AC$24="Moderado"),CONCATENATE("R3C",'Mapa final'!$Q$24),"")</f>
        <v/>
      </c>
      <c r="X18" s="53" t="str">
        <f>IF(AND('Mapa final'!$AA$25="Alta",'Mapa final'!$AC$25="Moderado"),CONCATENATE("R3C",'Mapa final'!$Q$25),"")</f>
        <v/>
      </c>
      <c r="Y18" s="53" t="str">
        <f>IF(AND('Mapa final'!$AA$26="Alta",'Mapa final'!$AC$26="Moderado"),CONCATENATE("R3C",'Mapa final'!$Q$26),"")</f>
        <v/>
      </c>
      <c r="Z18" s="53" t="str">
        <f>IF(AND('Mapa final'!$AA$27="Alta",'Mapa final'!$AC$27="Moderado"),CONCATENATE("R3C",'Mapa final'!$Q$27),"")</f>
        <v/>
      </c>
      <c r="AA18" s="54" t="str">
        <f>IF(AND('Mapa final'!$AA$28="Alta",'Mapa final'!$AC$28="Moderado"),CONCATENATE("R3C",'Mapa final'!$Q$28),"")</f>
        <v/>
      </c>
      <c r="AB18" s="52" t="str">
        <f>IF(AND('Mapa final'!$AA$23="Alta",'Mapa final'!$AC$23="Mayor"),CONCATENATE("R3C",'Mapa final'!$Q$23),"")</f>
        <v/>
      </c>
      <c r="AC18" s="53" t="str">
        <f>IF(AND('Mapa final'!$AA$24="Alta",'Mapa final'!$AC$24="Mayor"),CONCATENATE("R3C",'Mapa final'!$Q$24),"")</f>
        <v/>
      </c>
      <c r="AD18" s="53" t="str">
        <f>IF(AND('Mapa final'!$AA$25="Alta",'Mapa final'!$AC$25="Mayor"),CONCATENATE("R3C",'Mapa final'!$Q$25),"")</f>
        <v/>
      </c>
      <c r="AE18" s="53" t="str">
        <f>IF(AND('Mapa final'!$AA$26="Alta",'Mapa final'!$AC$26="Mayor"),CONCATENATE("R3C",'Mapa final'!$Q$26),"")</f>
        <v/>
      </c>
      <c r="AF18" s="53" t="str">
        <f>IF(AND('Mapa final'!$AA$27="Alta",'Mapa final'!$AC$27="Mayor"),CONCATENATE("R3C",'Mapa final'!$Q$27),"")</f>
        <v/>
      </c>
      <c r="AG18" s="54" t="str">
        <f>IF(AND('Mapa final'!$AA$28="Alta",'Mapa final'!$AC$28="Mayor"),CONCATENATE("R3C",'Mapa final'!$Q$28),"")</f>
        <v/>
      </c>
      <c r="AH18" s="55" t="str">
        <f>IF(AND('Mapa final'!$AA$23="Alta",'Mapa final'!$AC$23="Catastrófico"),CONCATENATE("R3C",'Mapa final'!$Q$23),"")</f>
        <v/>
      </c>
      <c r="AI18" s="56" t="str">
        <f>IF(AND('Mapa final'!$AA$24="Alta",'Mapa final'!$AC$24="Catastrófico"),CONCATENATE("R3C",'Mapa final'!$Q$24),"")</f>
        <v/>
      </c>
      <c r="AJ18" s="56" t="str">
        <f>IF(AND('Mapa final'!$AA$25="Alta",'Mapa final'!$AC$25="Catastrófico"),CONCATENATE("R3C",'Mapa final'!$Q$25),"")</f>
        <v/>
      </c>
      <c r="AK18" s="56" t="str">
        <f>IF(AND('Mapa final'!$AA$26="Alta",'Mapa final'!$AC$26="Catastrófico"),CONCATENATE("R3C",'Mapa final'!$Q$26),"")</f>
        <v/>
      </c>
      <c r="AL18" s="56" t="str">
        <f>IF(AND('Mapa final'!$AA$27="Alta",'Mapa final'!$AC$27="Catastrófico"),CONCATENATE("R3C",'Mapa final'!$Q$27),"")</f>
        <v/>
      </c>
      <c r="AM18" s="57" t="str">
        <f>IF(AND('Mapa final'!$AA$28="Alta",'Mapa final'!$AC$28="Catastrófico"),CONCATENATE("R3C",'Mapa final'!$Q$28),"")</f>
        <v/>
      </c>
      <c r="AN18" s="84"/>
      <c r="AO18" s="364"/>
      <c r="AP18" s="365"/>
      <c r="AQ18" s="365"/>
      <c r="AR18" s="365"/>
      <c r="AS18" s="365"/>
      <c r="AT18" s="366"/>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row>
    <row r="19" spans="1:76" ht="15" customHeight="1" x14ac:dyDescent="0.3">
      <c r="A19" s="84"/>
      <c r="B19" s="313"/>
      <c r="C19" s="313"/>
      <c r="D19" s="314"/>
      <c r="E19" s="354"/>
      <c r="F19" s="355"/>
      <c r="G19" s="355"/>
      <c r="H19" s="355"/>
      <c r="I19" s="371"/>
      <c r="J19" s="68" t="str">
        <f>IF(AND('Mapa final'!$AA$29="Alta",'Mapa final'!$AC$29="Leve"),CONCATENATE("R4C",'Mapa final'!$Q$29),"")</f>
        <v/>
      </c>
      <c r="K19" s="69" t="str">
        <f>IF(AND('Mapa final'!$AA$30="Alta",'Mapa final'!$AC$30="Leve"),CONCATENATE("R4C",'Mapa final'!$Q$30),"")</f>
        <v/>
      </c>
      <c r="L19" s="69" t="str">
        <f>IF(AND('Mapa final'!$AA$31="Alta",'Mapa final'!$AC$31="Leve"),CONCATENATE("R4C",'Mapa final'!$Q$31),"")</f>
        <v/>
      </c>
      <c r="M19" s="69" t="str">
        <f>IF(AND('Mapa final'!$AA$32="Alta",'Mapa final'!$AC$32="Leve"),CONCATENATE("R4C",'Mapa final'!$Q$32),"")</f>
        <v/>
      </c>
      <c r="N19" s="69" t="str">
        <f>IF(AND('Mapa final'!$AA$33="Alta",'Mapa final'!$AC$33="Leve"),CONCATENATE("R4C",'Mapa final'!$Q$33),"")</f>
        <v/>
      </c>
      <c r="O19" s="70" t="str">
        <f>IF(AND('Mapa final'!$AA$34="Alta",'Mapa final'!$AC$34="Leve"),CONCATENATE("R4C",'Mapa final'!$Q$34),"")</f>
        <v/>
      </c>
      <c r="P19" s="68" t="str">
        <f>IF(AND('Mapa final'!$AA$29="Alta",'Mapa final'!$AC$29="Menor"),CONCATENATE("R4C",'Mapa final'!$Q$29),"")</f>
        <v/>
      </c>
      <c r="Q19" s="69" t="str">
        <f>IF(AND('Mapa final'!$AA$30="Alta",'Mapa final'!$AC$30="Menor"),CONCATENATE("R4C",'Mapa final'!$Q$30),"")</f>
        <v/>
      </c>
      <c r="R19" s="69" t="str">
        <f>IF(AND('Mapa final'!$AA$31="Alta",'Mapa final'!$AC$31="Menor"),CONCATENATE("R4C",'Mapa final'!$Q$31),"")</f>
        <v/>
      </c>
      <c r="S19" s="69" t="str">
        <f>IF(AND('Mapa final'!$AA$32="Alta",'Mapa final'!$AC$32="Menor"),CONCATENATE("R4C",'Mapa final'!$Q$32),"")</f>
        <v/>
      </c>
      <c r="T19" s="69" t="str">
        <f>IF(AND('Mapa final'!$AA$33="Alta",'Mapa final'!$AC$33="Menor"),CONCATENATE("R4C",'Mapa final'!$Q$33),"")</f>
        <v/>
      </c>
      <c r="U19" s="70" t="str">
        <f>IF(AND('Mapa final'!$AA$34="Alta",'Mapa final'!$AC$34="Menor"),CONCATENATE("R4C",'Mapa final'!$Q$34),"")</f>
        <v/>
      </c>
      <c r="V19" s="52" t="str">
        <f>IF(AND('Mapa final'!$AA$29="Alta",'Mapa final'!$AC$29="Moderado"),CONCATENATE("R4C",'Mapa final'!$Q$29),"")</f>
        <v/>
      </c>
      <c r="W19" s="53" t="str">
        <f>IF(AND('Mapa final'!$AA$30="Alta",'Mapa final'!$AC$30="Moderado"),CONCATENATE("R4C",'Mapa final'!$Q$30),"")</f>
        <v/>
      </c>
      <c r="X19" s="58" t="str">
        <f>IF(AND('Mapa final'!$AA$31="Alta",'Mapa final'!$AC$31="Moderado"),CONCATENATE("R4C",'Mapa final'!$Q$31),"")</f>
        <v/>
      </c>
      <c r="Y19" s="58" t="str">
        <f>IF(AND('Mapa final'!$AA$32="Alta",'Mapa final'!$AC$32="Moderado"),CONCATENATE("R4C",'Mapa final'!$Q$32),"")</f>
        <v/>
      </c>
      <c r="Z19" s="58" t="str">
        <f>IF(AND('Mapa final'!$AA$33="Alta",'Mapa final'!$AC$33="Moderado"),CONCATENATE("R4C",'Mapa final'!$Q$33),"")</f>
        <v/>
      </c>
      <c r="AA19" s="54" t="str">
        <f>IF(AND('Mapa final'!$AA$34="Alta",'Mapa final'!$AC$34="Moderado"),CONCATENATE("R4C",'Mapa final'!$Q$34),"")</f>
        <v/>
      </c>
      <c r="AB19" s="52" t="str">
        <f>IF(AND('Mapa final'!$AA$29="Alta",'Mapa final'!$AC$29="Mayor"),CONCATENATE("R4C",'Mapa final'!$Q$29),"")</f>
        <v/>
      </c>
      <c r="AC19" s="53" t="str">
        <f>IF(AND('Mapa final'!$AA$30="Alta",'Mapa final'!$AC$30="Mayor"),CONCATENATE("R4C",'Mapa final'!$Q$30),"")</f>
        <v/>
      </c>
      <c r="AD19" s="58" t="str">
        <f>IF(AND('Mapa final'!$AA$31="Alta",'Mapa final'!$AC$31="Mayor"),CONCATENATE("R4C",'Mapa final'!$Q$31),"")</f>
        <v/>
      </c>
      <c r="AE19" s="58" t="str">
        <f>IF(AND('Mapa final'!$AA$32="Alta",'Mapa final'!$AC$32="Mayor"),CONCATENATE("R4C",'Mapa final'!$Q$32),"")</f>
        <v/>
      </c>
      <c r="AF19" s="58" t="str">
        <f>IF(AND('Mapa final'!$AA$33="Alta",'Mapa final'!$AC$33="Mayor"),CONCATENATE("R4C",'Mapa final'!$Q$33),"")</f>
        <v/>
      </c>
      <c r="AG19" s="54" t="str">
        <f>IF(AND('Mapa final'!$AA$34="Alta",'Mapa final'!$AC$34="Mayor"),CONCATENATE("R4C",'Mapa final'!$Q$34),"")</f>
        <v/>
      </c>
      <c r="AH19" s="55" t="str">
        <f>IF(AND('Mapa final'!$AA$29="Alta",'Mapa final'!$AC$29="Catastrófico"),CONCATENATE("R4C",'Mapa final'!$Q$29),"")</f>
        <v/>
      </c>
      <c r="AI19" s="56" t="str">
        <f>IF(AND('Mapa final'!$AA$30="Alta",'Mapa final'!$AC$30="Catastrófico"),CONCATENATE("R4C",'Mapa final'!$Q$30),"")</f>
        <v/>
      </c>
      <c r="AJ19" s="56" t="str">
        <f>IF(AND('Mapa final'!$AA$31="Alta",'Mapa final'!$AC$31="Catastrófico"),CONCATENATE("R4C",'Mapa final'!$Q$31),"")</f>
        <v/>
      </c>
      <c r="AK19" s="56" t="str">
        <f>IF(AND('Mapa final'!$AA$32="Alta",'Mapa final'!$AC$32="Catastrófico"),CONCATENATE("R4C",'Mapa final'!$Q$32),"")</f>
        <v/>
      </c>
      <c r="AL19" s="56" t="str">
        <f>IF(AND('Mapa final'!$AA$33="Alta",'Mapa final'!$AC$33="Catastrófico"),CONCATENATE("R4C",'Mapa final'!$Q$33),"")</f>
        <v/>
      </c>
      <c r="AM19" s="57" t="str">
        <f>IF(AND('Mapa final'!$AA$34="Alta",'Mapa final'!$AC$34="Catastrófico"),CONCATENATE("R4C",'Mapa final'!$Q$34),"")</f>
        <v/>
      </c>
      <c r="AN19" s="84"/>
      <c r="AO19" s="364"/>
      <c r="AP19" s="365"/>
      <c r="AQ19" s="365"/>
      <c r="AR19" s="365"/>
      <c r="AS19" s="365"/>
      <c r="AT19" s="366"/>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row>
    <row r="20" spans="1:76" ht="15" customHeight="1" x14ac:dyDescent="0.3">
      <c r="A20" s="84"/>
      <c r="B20" s="313"/>
      <c r="C20" s="313"/>
      <c r="D20" s="314"/>
      <c r="E20" s="354"/>
      <c r="F20" s="355"/>
      <c r="G20" s="355"/>
      <c r="H20" s="355"/>
      <c r="I20" s="371"/>
      <c r="J20" s="68" t="str">
        <f>IF(AND('Mapa final'!$AA$35="Alta",'Mapa final'!$AC$35="Leve"),CONCATENATE("R5C",'Mapa final'!$Q$35),"")</f>
        <v/>
      </c>
      <c r="K20" s="69" t="str">
        <f>IF(AND('Mapa final'!$AA$36="Alta",'Mapa final'!$AC$36="Leve"),CONCATENATE("R5C",'Mapa final'!$Q$36),"")</f>
        <v/>
      </c>
      <c r="L20" s="69" t="str">
        <f>IF(AND('Mapa final'!$AA$37="Alta",'Mapa final'!$AC$37="Leve"),CONCATENATE("R5C",'Mapa final'!$Q$37),"")</f>
        <v/>
      </c>
      <c r="M20" s="69" t="str">
        <f>IF(AND('Mapa final'!$AA$38="Alta",'Mapa final'!$AC$38="Leve"),CONCATENATE("R5C",'Mapa final'!$Q$38),"")</f>
        <v/>
      </c>
      <c r="N20" s="69" t="str">
        <f>IF(AND('Mapa final'!$AA$39="Alta",'Mapa final'!$AC$39="Leve"),CONCATENATE("R5C",'Mapa final'!$Q$39),"")</f>
        <v/>
      </c>
      <c r="O20" s="70" t="str">
        <f>IF(AND('Mapa final'!$AA$40="Alta",'Mapa final'!$AC$40="Leve"),CONCATENATE("R5C",'Mapa final'!$Q$40),"")</f>
        <v/>
      </c>
      <c r="P20" s="68" t="str">
        <f>IF(AND('Mapa final'!$AA$35="Alta",'Mapa final'!$AC$35="Menor"),CONCATENATE("R5C",'Mapa final'!$Q$35),"")</f>
        <v/>
      </c>
      <c r="Q20" s="69" t="str">
        <f>IF(AND('Mapa final'!$AA$36="Alta",'Mapa final'!$AC$36="Menor"),CONCATENATE("R5C",'Mapa final'!$Q$36),"")</f>
        <v/>
      </c>
      <c r="R20" s="69" t="str">
        <f>IF(AND('Mapa final'!$AA$37="Alta",'Mapa final'!$AC$37="Menor"),CONCATENATE("R5C",'Mapa final'!$Q$37),"")</f>
        <v/>
      </c>
      <c r="S20" s="69" t="str">
        <f>IF(AND('Mapa final'!$AA$38="Alta",'Mapa final'!$AC$38="Menor"),CONCATENATE("R5C",'Mapa final'!$Q$38),"")</f>
        <v/>
      </c>
      <c r="T20" s="69" t="str">
        <f>IF(AND('Mapa final'!$AA$39="Alta",'Mapa final'!$AC$39="Menor"),CONCATENATE("R5C",'Mapa final'!$Q$39),"")</f>
        <v/>
      </c>
      <c r="U20" s="70" t="str">
        <f>IF(AND('Mapa final'!$AA$40="Alta",'Mapa final'!$AC$40="Menor"),CONCATENATE("R5C",'Mapa final'!$Q$40),"")</f>
        <v/>
      </c>
      <c r="V20" s="52" t="str">
        <f>IF(AND('Mapa final'!$AA$35="Alta",'Mapa final'!$AC$35="Moderado"),CONCATENATE("R5C",'Mapa final'!$Q$35),"")</f>
        <v/>
      </c>
      <c r="W20" s="53" t="str">
        <f>IF(AND('Mapa final'!$AA$36="Alta",'Mapa final'!$AC$36="Moderado"),CONCATENATE("R5C",'Mapa final'!$Q$36),"")</f>
        <v/>
      </c>
      <c r="X20" s="58" t="str">
        <f>IF(AND('Mapa final'!$AA$37="Alta",'Mapa final'!$AC$37="Moderado"),CONCATENATE("R5C",'Mapa final'!$Q$37),"")</f>
        <v/>
      </c>
      <c r="Y20" s="58" t="str">
        <f>IF(AND('Mapa final'!$AA$38="Alta",'Mapa final'!$AC$38="Moderado"),CONCATENATE("R5C",'Mapa final'!$Q$38),"")</f>
        <v/>
      </c>
      <c r="Z20" s="58" t="str">
        <f>IF(AND('Mapa final'!$AA$39="Alta",'Mapa final'!$AC$39="Moderado"),CONCATENATE("R5C",'Mapa final'!$Q$39),"")</f>
        <v/>
      </c>
      <c r="AA20" s="54" t="str">
        <f>IF(AND('Mapa final'!$AA$40="Alta",'Mapa final'!$AC$40="Moderado"),CONCATENATE("R5C",'Mapa final'!$Q$40),"")</f>
        <v/>
      </c>
      <c r="AB20" s="52" t="str">
        <f>IF(AND('Mapa final'!$AA$35="Alta",'Mapa final'!$AC$35="Mayor"),CONCATENATE("R5C",'Mapa final'!$Q$35),"")</f>
        <v/>
      </c>
      <c r="AC20" s="53" t="str">
        <f>IF(AND('Mapa final'!$AA$36="Alta",'Mapa final'!$AC$36="Mayor"),CONCATENATE("R5C",'Mapa final'!$Q$36),"")</f>
        <v/>
      </c>
      <c r="AD20" s="58" t="str">
        <f>IF(AND('Mapa final'!$AA$37="Alta",'Mapa final'!$AC$37="Mayor"),CONCATENATE("R5C",'Mapa final'!$Q$37),"")</f>
        <v/>
      </c>
      <c r="AE20" s="58" t="str">
        <f>IF(AND('Mapa final'!$AA$38="Alta",'Mapa final'!$AC$38="Mayor"),CONCATENATE("R5C",'Mapa final'!$Q$38),"")</f>
        <v/>
      </c>
      <c r="AF20" s="58" t="str">
        <f>IF(AND('Mapa final'!$AA$39="Alta",'Mapa final'!$AC$39="Mayor"),CONCATENATE("R5C",'Mapa final'!$Q$39),"")</f>
        <v/>
      </c>
      <c r="AG20" s="54" t="str">
        <f>IF(AND('Mapa final'!$AA$40="Alta",'Mapa final'!$AC$40="Mayor"),CONCATENATE("R5C",'Mapa final'!$Q$40),"")</f>
        <v/>
      </c>
      <c r="AH20" s="55" t="str">
        <f>IF(AND('Mapa final'!$AA$35="Alta",'Mapa final'!$AC$35="Catastrófico"),CONCATENATE("R5C",'Mapa final'!$Q$35),"")</f>
        <v/>
      </c>
      <c r="AI20" s="56" t="str">
        <f>IF(AND('Mapa final'!$AA$36="Alta",'Mapa final'!$AC$36="Catastrófico"),CONCATENATE("R5C",'Mapa final'!$Q$36),"")</f>
        <v/>
      </c>
      <c r="AJ20" s="56" t="str">
        <f>IF(AND('Mapa final'!$AA$37="Alta",'Mapa final'!$AC$37="Catastrófico"),CONCATENATE("R5C",'Mapa final'!$Q$37),"")</f>
        <v/>
      </c>
      <c r="AK20" s="56" t="str">
        <f>IF(AND('Mapa final'!$AA$38="Alta",'Mapa final'!$AC$38="Catastrófico"),CONCATENATE("R5C",'Mapa final'!$Q$38),"")</f>
        <v/>
      </c>
      <c r="AL20" s="56" t="str">
        <f>IF(AND('Mapa final'!$AA$39="Alta",'Mapa final'!$AC$39="Catastrófico"),CONCATENATE("R5C",'Mapa final'!$Q$39),"")</f>
        <v/>
      </c>
      <c r="AM20" s="57" t="str">
        <f>IF(AND('Mapa final'!$AA$40="Alta",'Mapa final'!$AC$40="Catastrófico"),CONCATENATE("R5C",'Mapa final'!$Q$40),"")</f>
        <v/>
      </c>
      <c r="AN20" s="84"/>
      <c r="AO20" s="364"/>
      <c r="AP20" s="365"/>
      <c r="AQ20" s="365"/>
      <c r="AR20" s="365"/>
      <c r="AS20" s="365"/>
      <c r="AT20" s="366"/>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row>
    <row r="21" spans="1:76" ht="15" customHeight="1" x14ac:dyDescent="0.3">
      <c r="A21" s="84"/>
      <c r="B21" s="313"/>
      <c r="C21" s="313"/>
      <c r="D21" s="314"/>
      <c r="E21" s="354"/>
      <c r="F21" s="355"/>
      <c r="G21" s="355"/>
      <c r="H21" s="355"/>
      <c r="I21" s="371"/>
      <c r="J21" s="68" t="str">
        <f>IF(AND('Mapa final'!$AA$41="Alta",'Mapa final'!$AC$41="Leve"),CONCATENATE("R6C",'Mapa final'!$Q$41),"")</f>
        <v/>
      </c>
      <c r="K21" s="69" t="str">
        <f>IF(AND('Mapa final'!$AA$42="Alta",'Mapa final'!$AC$42="Leve"),CONCATENATE("R6C",'Mapa final'!$Q$42),"")</f>
        <v/>
      </c>
      <c r="L21" s="69" t="str">
        <f>IF(AND('Mapa final'!$AA$43="Alta",'Mapa final'!$AC$43="Leve"),CONCATENATE("R6C",'Mapa final'!$Q$43),"")</f>
        <v/>
      </c>
      <c r="M21" s="69" t="str">
        <f>IF(AND('Mapa final'!$AA$44="Alta",'Mapa final'!$AC$44="Leve"),CONCATENATE("R6C",'Mapa final'!$Q$44),"")</f>
        <v/>
      </c>
      <c r="N21" s="69" t="str">
        <f>IF(AND('Mapa final'!$AA$45="Alta",'Mapa final'!$AC$45="Leve"),CONCATENATE("R6C",'Mapa final'!$Q$45),"")</f>
        <v/>
      </c>
      <c r="O21" s="70" t="str">
        <f>IF(AND('Mapa final'!$AA$46="Alta",'Mapa final'!$AC$46="Leve"),CONCATENATE("R6C",'Mapa final'!$Q$46),"")</f>
        <v/>
      </c>
      <c r="P21" s="68" t="str">
        <f>IF(AND('Mapa final'!$AA$41="Alta",'Mapa final'!$AC$41="Menor"),CONCATENATE("R6C",'Mapa final'!$Q$41),"")</f>
        <v/>
      </c>
      <c r="Q21" s="69" t="str">
        <f>IF(AND('Mapa final'!$AA$42="Alta",'Mapa final'!$AC$42="Menor"),CONCATENATE("R6C",'Mapa final'!$Q$42),"")</f>
        <v/>
      </c>
      <c r="R21" s="69" t="str">
        <f>IF(AND('Mapa final'!$AA$43="Alta",'Mapa final'!$AC$43="Menor"),CONCATENATE("R6C",'Mapa final'!$Q$43),"")</f>
        <v/>
      </c>
      <c r="S21" s="69" t="str">
        <f>IF(AND('Mapa final'!$AA$44="Alta",'Mapa final'!$AC$44="Menor"),CONCATENATE("R6C",'Mapa final'!$Q$44),"")</f>
        <v/>
      </c>
      <c r="T21" s="69" t="str">
        <f>IF(AND('Mapa final'!$AA$45="Alta",'Mapa final'!$AC$45="Menor"),CONCATENATE("R6C",'Mapa final'!$Q$45),"")</f>
        <v/>
      </c>
      <c r="U21" s="70" t="str">
        <f>IF(AND('Mapa final'!$AA$46="Alta",'Mapa final'!$AC$46="Menor"),CONCATENATE("R6C",'Mapa final'!$Q$46),"")</f>
        <v/>
      </c>
      <c r="V21" s="52" t="str">
        <f>IF(AND('Mapa final'!$AA$41="Alta",'Mapa final'!$AC$41="Moderado"),CONCATENATE("R6C",'Mapa final'!$Q$41),"")</f>
        <v/>
      </c>
      <c r="W21" s="53" t="str">
        <f>IF(AND('Mapa final'!$AA$42="Alta",'Mapa final'!$AC$42="Moderado"),CONCATENATE("R6C",'Mapa final'!$Q$42),"")</f>
        <v/>
      </c>
      <c r="X21" s="58" t="str">
        <f>IF(AND('Mapa final'!$AA$43="Alta",'Mapa final'!$AC$43="Moderado"),CONCATENATE("R6C",'Mapa final'!$Q$43),"")</f>
        <v/>
      </c>
      <c r="Y21" s="58" t="str">
        <f>IF(AND('Mapa final'!$AA$44="Alta",'Mapa final'!$AC$44="Moderado"),CONCATENATE("R6C",'Mapa final'!$Q$44),"")</f>
        <v/>
      </c>
      <c r="Z21" s="58" t="str">
        <f>IF(AND('Mapa final'!$AA$45="Alta",'Mapa final'!$AC$45="Moderado"),CONCATENATE("R6C",'Mapa final'!$Q$45),"")</f>
        <v/>
      </c>
      <c r="AA21" s="54" t="str">
        <f>IF(AND('Mapa final'!$AA$46="Alta",'Mapa final'!$AC$46="Moderado"),CONCATENATE("R6C",'Mapa final'!$Q$46),"")</f>
        <v/>
      </c>
      <c r="AB21" s="52" t="str">
        <f>IF(AND('Mapa final'!$AA$41="Alta",'Mapa final'!$AC$41="Mayor"),CONCATENATE("R6C",'Mapa final'!$Q$41),"")</f>
        <v/>
      </c>
      <c r="AC21" s="53" t="str">
        <f>IF(AND('Mapa final'!$AA$42="Alta",'Mapa final'!$AC$42="Mayor"),CONCATENATE("R6C",'Mapa final'!$Q$42),"")</f>
        <v/>
      </c>
      <c r="AD21" s="58" t="str">
        <f>IF(AND('Mapa final'!$AA$43="Alta",'Mapa final'!$AC$43="Mayor"),CONCATENATE("R6C",'Mapa final'!$Q$43),"")</f>
        <v/>
      </c>
      <c r="AE21" s="58" t="str">
        <f>IF(AND('Mapa final'!$AA$44="Alta",'Mapa final'!$AC$44="Mayor"),CONCATENATE("R6C",'Mapa final'!$Q$44),"")</f>
        <v/>
      </c>
      <c r="AF21" s="58" t="str">
        <f>IF(AND('Mapa final'!$AA$45="Alta",'Mapa final'!$AC$45="Mayor"),CONCATENATE("R6C",'Mapa final'!$Q$45),"")</f>
        <v/>
      </c>
      <c r="AG21" s="54" t="str">
        <f>IF(AND('Mapa final'!$AA$46="Alta",'Mapa final'!$AC$46="Mayor"),CONCATENATE("R6C",'Mapa final'!$Q$46),"")</f>
        <v/>
      </c>
      <c r="AH21" s="55" t="str">
        <f>IF(AND('Mapa final'!$AA$41="Alta",'Mapa final'!$AC$41="Catastrófico"),CONCATENATE("R6C",'Mapa final'!$Q$41),"")</f>
        <v/>
      </c>
      <c r="AI21" s="56" t="str">
        <f>IF(AND('Mapa final'!$AA$42="Alta",'Mapa final'!$AC$42="Catastrófico"),CONCATENATE("R6C",'Mapa final'!$Q$42),"")</f>
        <v/>
      </c>
      <c r="AJ21" s="56" t="str">
        <f>IF(AND('Mapa final'!$AA$43="Alta",'Mapa final'!$AC$43="Catastrófico"),CONCATENATE("R6C",'Mapa final'!$Q$43),"")</f>
        <v/>
      </c>
      <c r="AK21" s="56" t="str">
        <f>IF(AND('Mapa final'!$AA$44="Alta",'Mapa final'!$AC$44="Catastrófico"),CONCATENATE("R6C",'Mapa final'!$Q$44),"")</f>
        <v/>
      </c>
      <c r="AL21" s="56" t="str">
        <f>IF(AND('Mapa final'!$AA$45="Alta",'Mapa final'!$AC$45="Catastrófico"),CONCATENATE("R6C",'Mapa final'!$Q$45),"")</f>
        <v/>
      </c>
      <c r="AM21" s="57" t="str">
        <f>IF(AND('Mapa final'!$AA$46="Alta",'Mapa final'!$AC$46="Catastrófico"),CONCATENATE("R6C",'Mapa final'!$Q$46),"")</f>
        <v/>
      </c>
      <c r="AN21" s="84"/>
      <c r="AO21" s="364"/>
      <c r="AP21" s="365"/>
      <c r="AQ21" s="365"/>
      <c r="AR21" s="365"/>
      <c r="AS21" s="365"/>
      <c r="AT21" s="366"/>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row>
    <row r="22" spans="1:76" ht="15" customHeight="1" x14ac:dyDescent="0.3">
      <c r="A22" s="84"/>
      <c r="B22" s="313"/>
      <c r="C22" s="313"/>
      <c r="D22" s="314"/>
      <c r="E22" s="354"/>
      <c r="F22" s="355"/>
      <c r="G22" s="355"/>
      <c r="H22" s="355"/>
      <c r="I22" s="371"/>
      <c r="J22" s="68" t="str">
        <f>IF(AND('Mapa final'!$AA$47="Alta",'Mapa final'!$AC$47="Leve"),CONCATENATE("R7C",'Mapa final'!$Q$47),"")</f>
        <v/>
      </c>
      <c r="K22" s="69" t="str">
        <f>IF(AND('Mapa final'!$AA$48="Alta",'Mapa final'!$AC$48="Leve"),CONCATENATE("R7C",'Mapa final'!$Q$48),"")</f>
        <v/>
      </c>
      <c r="L22" s="69" t="str">
        <f>IF(AND('Mapa final'!$AA$49="Alta",'Mapa final'!$AC$49="Leve"),CONCATENATE("R7C",'Mapa final'!$Q$49),"")</f>
        <v/>
      </c>
      <c r="M22" s="69" t="str">
        <f>IF(AND('Mapa final'!$AA$50="Alta",'Mapa final'!$AC$50="Leve"),CONCATENATE("R7C",'Mapa final'!$Q$50),"")</f>
        <v/>
      </c>
      <c r="N22" s="69" t="str">
        <f>IF(AND('Mapa final'!$AA$51="Alta",'Mapa final'!$AC$51="Leve"),CONCATENATE("R7C",'Mapa final'!$Q$51),"")</f>
        <v/>
      </c>
      <c r="O22" s="70" t="str">
        <f>IF(AND('Mapa final'!$AA$52="Alta",'Mapa final'!$AC$52="Leve"),CONCATENATE("R7C",'Mapa final'!$Q$52),"")</f>
        <v/>
      </c>
      <c r="P22" s="68" t="str">
        <f>IF(AND('Mapa final'!$AA$47="Alta",'Mapa final'!$AC$47="Menor"),CONCATENATE("R7C",'Mapa final'!$Q$47),"")</f>
        <v/>
      </c>
      <c r="Q22" s="69" t="str">
        <f>IF(AND('Mapa final'!$AA$48="Alta",'Mapa final'!$AC$48="Menor"),CONCATENATE("R7C",'Mapa final'!$Q$48),"")</f>
        <v/>
      </c>
      <c r="R22" s="69" t="str">
        <f>IF(AND('Mapa final'!$AA$49="Alta",'Mapa final'!$AC$49="Menor"),CONCATENATE("R7C",'Mapa final'!$Q$49),"")</f>
        <v/>
      </c>
      <c r="S22" s="69" t="str">
        <f>IF(AND('Mapa final'!$AA$50="Alta",'Mapa final'!$AC$50="Menor"),CONCATENATE("R7C",'Mapa final'!$Q$50),"")</f>
        <v/>
      </c>
      <c r="T22" s="69" t="str">
        <f>IF(AND('Mapa final'!$AA$51="Alta",'Mapa final'!$AC$51="Menor"),CONCATENATE("R7C",'Mapa final'!$Q$51),"")</f>
        <v/>
      </c>
      <c r="U22" s="70" t="str">
        <f>IF(AND('Mapa final'!$AA$52="Alta",'Mapa final'!$AC$52="Menor"),CONCATENATE("R7C",'Mapa final'!$Q$52),"")</f>
        <v/>
      </c>
      <c r="V22" s="52" t="str">
        <f>IF(AND('Mapa final'!$AA$47="Alta",'Mapa final'!$AC$47="Moderado"),CONCATENATE("R7C",'Mapa final'!$Q$47),"")</f>
        <v/>
      </c>
      <c r="W22" s="53" t="str">
        <f>IF(AND('Mapa final'!$AA$48="Alta",'Mapa final'!$AC$48="Moderado"),CONCATENATE("R7C",'Mapa final'!$Q$48),"")</f>
        <v/>
      </c>
      <c r="X22" s="58" t="str">
        <f>IF(AND('Mapa final'!$AA$49="Alta",'Mapa final'!$AC$49="Moderado"),CONCATENATE("R7C",'Mapa final'!$Q$49),"")</f>
        <v/>
      </c>
      <c r="Y22" s="58" t="str">
        <f>IF(AND('Mapa final'!$AA$50="Alta",'Mapa final'!$AC$50="Moderado"),CONCATENATE("R7C",'Mapa final'!$Q$50),"")</f>
        <v/>
      </c>
      <c r="Z22" s="58" t="str">
        <f>IF(AND('Mapa final'!$AA$51="Alta",'Mapa final'!$AC$51="Moderado"),CONCATENATE("R7C",'Mapa final'!$Q$51),"")</f>
        <v/>
      </c>
      <c r="AA22" s="54" t="str">
        <f>IF(AND('Mapa final'!$AA$52="Alta",'Mapa final'!$AC$52="Moderado"),CONCATENATE("R7C",'Mapa final'!$Q$52),"")</f>
        <v/>
      </c>
      <c r="AB22" s="52" t="str">
        <f>IF(AND('Mapa final'!$AA$47="Alta",'Mapa final'!$AC$47="Mayor"),CONCATENATE("R7C",'Mapa final'!$Q$47),"")</f>
        <v/>
      </c>
      <c r="AC22" s="53" t="str">
        <f>IF(AND('Mapa final'!$AA$48="Alta",'Mapa final'!$AC$48="Mayor"),CONCATENATE("R7C",'Mapa final'!$Q$48),"")</f>
        <v/>
      </c>
      <c r="AD22" s="58" t="str">
        <f>IF(AND('Mapa final'!$AA$49="Alta",'Mapa final'!$AC$49="Mayor"),CONCATENATE("R7C",'Mapa final'!$Q$49),"")</f>
        <v/>
      </c>
      <c r="AE22" s="58" t="str">
        <f>IF(AND('Mapa final'!$AA$50="Alta",'Mapa final'!$AC$50="Mayor"),CONCATENATE("R7C",'Mapa final'!$Q$50),"")</f>
        <v/>
      </c>
      <c r="AF22" s="58" t="str">
        <f>IF(AND('Mapa final'!$AA$51="Alta",'Mapa final'!$AC$51="Mayor"),CONCATENATE("R7C",'Mapa final'!$Q$51),"")</f>
        <v/>
      </c>
      <c r="AG22" s="54" t="str">
        <f>IF(AND('Mapa final'!$AA$52="Alta",'Mapa final'!$AC$52="Mayor"),CONCATENATE("R7C",'Mapa final'!$Q$52),"")</f>
        <v/>
      </c>
      <c r="AH22" s="55" t="str">
        <f>IF(AND('Mapa final'!$AA$47="Alta",'Mapa final'!$AC$47="Catastrófico"),CONCATENATE("R7C",'Mapa final'!$Q$47),"")</f>
        <v/>
      </c>
      <c r="AI22" s="56" t="str">
        <f>IF(AND('Mapa final'!$AA$48="Alta",'Mapa final'!$AC$48="Catastrófico"),CONCATENATE("R7C",'Mapa final'!$Q$48),"")</f>
        <v/>
      </c>
      <c r="AJ22" s="56" t="str">
        <f>IF(AND('Mapa final'!$AA$49="Alta",'Mapa final'!$AC$49="Catastrófico"),CONCATENATE("R7C",'Mapa final'!$Q$49),"")</f>
        <v/>
      </c>
      <c r="AK22" s="56" t="str">
        <f>IF(AND('Mapa final'!$AA$50="Alta",'Mapa final'!$AC$50="Catastrófico"),CONCATENATE("R7C",'Mapa final'!$Q$50),"")</f>
        <v/>
      </c>
      <c r="AL22" s="56" t="str">
        <f>IF(AND('Mapa final'!$AA$51="Alta",'Mapa final'!$AC$51="Catastrófico"),CONCATENATE("R7C",'Mapa final'!$Q$51),"")</f>
        <v/>
      </c>
      <c r="AM22" s="57" t="str">
        <f>IF(AND('Mapa final'!$AA$52="Alta",'Mapa final'!$AC$52="Catastrófico"),CONCATENATE("R7C",'Mapa final'!$Q$52),"")</f>
        <v/>
      </c>
      <c r="AN22" s="84"/>
      <c r="AO22" s="364"/>
      <c r="AP22" s="365"/>
      <c r="AQ22" s="365"/>
      <c r="AR22" s="365"/>
      <c r="AS22" s="365"/>
      <c r="AT22" s="366"/>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c r="BV22" s="84"/>
      <c r="BW22" s="84"/>
      <c r="BX22" s="84"/>
    </row>
    <row r="23" spans="1:76" ht="15" customHeight="1" x14ac:dyDescent="0.3">
      <c r="A23" s="84"/>
      <c r="B23" s="313"/>
      <c r="C23" s="313"/>
      <c r="D23" s="314"/>
      <c r="E23" s="354"/>
      <c r="F23" s="355"/>
      <c r="G23" s="355"/>
      <c r="H23" s="355"/>
      <c r="I23" s="371"/>
      <c r="J23" s="68" t="str">
        <f>IF(AND('Mapa final'!$AA$53="Alta",'Mapa final'!$AC$53="Leve"),CONCATENATE("R8C",'Mapa final'!$Q$53),"")</f>
        <v/>
      </c>
      <c r="K23" s="69" t="str">
        <f>IF(AND('Mapa final'!$AA$54="Alta",'Mapa final'!$AC$54="Leve"),CONCATENATE("R8C",'Mapa final'!$Q$54),"")</f>
        <v/>
      </c>
      <c r="L23" s="69" t="str">
        <f>IF(AND('Mapa final'!$AA$55="Alta",'Mapa final'!$AC$55="Leve"),CONCATENATE("R8C",'Mapa final'!$Q$55),"")</f>
        <v/>
      </c>
      <c r="M23" s="69" t="str">
        <f>IF(AND('Mapa final'!$AA$56="Alta",'Mapa final'!$AC$56="Leve"),CONCATENATE("R8C",'Mapa final'!$Q$56),"")</f>
        <v/>
      </c>
      <c r="N23" s="69" t="str">
        <f>IF(AND('Mapa final'!$AA$57="Alta",'Mapa final'!$AC$57="Leve"),CONCATENATE("R8C",'Mapa final'!$Q$57),"")</f>
        <v/>
      </c>
      <c r="O23" s="70" t="str">
        <f>IF(AND('Mapa final'!$AA$58="Alta",'Mapa final'!$AC$58="Leve"),CONCATENATE("R8C",'Mapa final'!$Q$58),"")</f>
        <v/>
      </c>
      <c r="P23" s="68" t="str">
        <f>IF(AND('Mapa final'!$AA$53="Alta",'Mapa final'!$AC$53="Menor"),CONCATENATE("R8C",'Mapa final'!$Q$53),"")</f>
        <v/>
      </c>
      <c r="Q23" s="69" t="str">
        <f>IF(AND('Mapa final'!$AA$54="Alta",'Mapa final'!$AC$54="Menor"),CONCATENATE("R8C",'Mapa final'!$Q$54),"")</f>
        <v/>
      </c>
      <c r="R23" s="69" t="str">
        <f>IF(AND('Mapa final'!$AA$55="Alta",'Mapa final'!$AC$55="Menor"),CONCATENATE("R8C",'Mapa final'!$Q$55),"")</f>
        <v/>
      </c>
      <c r="S23" s="69" t="str">
        <f>IF(AND('Mapa final'!$AA$56="Alta",'Mapa final'!$AC$56="Menor"),CONCATENATE("R8C",'Mapa final'!$Q$56),"")</f>
        <v/>
      </c>
      <c r="T23" s="69" t="str">
        <f>IF(AND('Mapa final'!$AA$57="Alta",'Mapa final'!$AC$57="Menor"),CONCATENATE("R8C",'Mapa final'!$Q$57),"")</f>
        <v/>
      </c>
      <c r="U23" s="70" t="str">
        <f>IF(AND('Mapa final'!$AA$58="Alta",'Mapa final'!$AC$58="Menor"),CONCATENATE("R8C",'Mapa final'!$Q$58),"")</f>
        <v/>
      </c>
      <c r="V23" s="52" t="str">
        <f>IF(AND('Mapa final'!$AA$53="Alta",'Mapa final'!$AC$53="Moderado"),CONCATENATE("R8C",'Mapa final'!$Q$53),"")</f>
        <v/>
      </c>
      <c r="W23" s="53" t="str">
        <f>IF(AND('Mapa final'!$AA$54="Alta",'Mapa final'!$AC$54="Moderado"),CONCATENATE("R8C",'Mapa final'!$Q$54),"")</f>
        <v/>
      </c>
      <c r="X23" s="58" t="str">
        <f>IF(AND('Mapa final'!$AA$55="Alta",'Mapa final'!$AC$55="Moderado"),CONCATENATE("R8C",'Mapa final'!$Q$55),"")</f>
        <v/>
      </c>
      <c r="Y23" s="58" t="str">
        <f>IF(AND('Mapa final'!$AA$56="Alta",'Mapa final'!$AC$56="Moderado"),CONCATENATE("R8C",'Mapa final'!$Q$56),"")</f>
        <v/>
      </c>
      <c r="Z23" s="58" t="str">
        <f>IF(AND('Mapa final'!$AA$57="Alta",'Mapa final'!$AC$57="Moderado"),CONCATENATE("R8C",'Mapa final'!$Q$57),"")</f>
        <v/>
      </c>
      <c r="AA23" s="54" t="str">
        <f>IF(AND('Mapa final'!$AA$58="Alta",'Mapa final'!$AC$58="Moderado"),CONCATENATE("R8C",'Mapa final'!$Q$58),"")</f>
        <v/>
      </c>
      <c r="AB23" s="52" t="str">
        <f>IF(AND('Mapa final'!$AA$53="Alta",'Mapa final'!$AC$53="Mayor"),CONCATENATE("R8C",'Mapa final'!$Q$53),"")</f>
        <v/>
      </c>
      <c r="AC23" s="53" t="str">
        <f>IF(AND('Mapa final'!$AA$54="Alta",'Mapa final'!$AC$54="Mayor"),CONCATENATE("R8C",'Mapa final'!$Q$54),"")</f>
        <v/>
      </c>
      <c r="AD23" s="58" t="str">
        <f>IF(AND('Mapa final'!$AA$55="Alta",'Mapa final'!$AC$55="Mayor"),CONCATENATE("R8C",'Mapa final'!$Q$55),"")</f>
        <v/>
      </c>
      <c r="AE23" s="58" t="str">
        <f>IF(AND('Mapa final'!$AA$56="Alta",'Mapa final'!$AC$56="Mayor"),CONCATENATE("R8C",'Mapa final'!$Q$56),"")</f>
        <v/>
      </c>
      <c r="AF23" s="58" t="str">
        <f>IF(AND('Mapa final'!$AA$57="Alta",'Mapa final'!$AC$57="Mayor"),CONCATENATE("R8C",'Mapa final'!$Q$57),"")</f>
        <v/>
      </c>
      <c r="AG23" s="54" t="str">
        <f>IF(AND('Mapa final'!$AA$58="Alta",'Mapa final'!$AC$58="Mayor"),CONCATENATE("R8C",'Mapa final'!$Q$58),"")</f>
        <v/>
      </c>
      <c r="AH23" s="55" t="str">
        <f>IF(AND('Mapa final'!$AA$53="Alta",'Mapa final'!$AC$53="Catastrófico"),CONCATENATE("R8C",'Mapa final'!$Q$53),"")</f>
        <v/>
      </c>
      <c r="AI23" s="56" t="str">
        <f>IF(AND('Mapa final'!$AA$54="Alta",'Mapa final'!$AC$54="Catastrófico"),CONCATENATE("R8C",'Mapa final'!$Q$54),"")</f>
        <v/>
      </c>
      <c r="AJ23" s="56" t="str">
        <f>IF(AND('Mapa final'!$AA$55="Alta",'Mapa final'!$AC$55="Catastrófico"),CONCATENATE("R8C",'Mapa final'!$Q$55),"")</f>
        <v/>
      </c>
      <c r="AK23" s="56" t="str">
        <f>IF(AND('Mapa final'!$AA$56="Alta",'Mapa final'!$AC$56="Catastrófico"),CONCATENATE("R8C",'Mapa final'!$Q$56),"")</f>
        <v/>
      </c>
      <c r="AL23" s="56" t="str">
        <f>IF(AND('Mapa final'!$AA$57="Alta",'Mapa final'!$AC$57="Catastrófico"),CONCATENATE("R8C",'Mapa final'!$Q$57),"")</f>
        <v/>
      </c>
      <c r="AM23" s="57" t="str">
        <f>IF(AND('Mapa final'!$AA$58="Alta",'Mapa final'!$AC$58="Catastrófico"),CONCATENATE("R8C",'Mapa final'!$Q$58),"")</f>
        <v/>
      </c>
      <c r="AN23" s="84"/>
      <c r="AO23" s="364"/>
      <c r="AP23" s="365"/>
      <c r="AQ23" s="365"/>
      <c r="AR23" s="365"/>
      <c r="AS23" s="365"/>
      <c r="AT23" s="366"/>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4"/>
    </row>
    <row r="24" spans="1:76" ht="15" customHeight="1" x14ac:dyDescent="0.3">
      <c r="A24" s="84"/>
      <c r="B24" s="313"/>
      <c r="C24" s="313"/>
      <c r="D24" s="314"/>
      <c r="E24" s="354"/>
      <c r="F24" s="355"/>
      <c r="G24" s="355"/>
      <c r="H24" s="355"/>
      <c r="I24" s="371"/>
      <c r="J24" s="68" t="str">
        <f>IF(AND('Mapa final'!$AA$59="Alta",'Mapa final'!$AC$59="Leve"),CONCATENATE("R9C",'Mapa final'!$Q$59),"")</f>
        <v/>
      </c>
      <c r="K24" s="69" t="str">
        <f>IF(AND('Mapa final'!$AA$60="Alta",'Mapa final'!$AC$60="Leve"),CONCATENATE("R9C",'Mapa final'!$Q$60),"")</f>
        <v/>
      </c>
      <c r="L24" s="69" t="str">
        <f>IF(AND('Mapa final'!$AA$61="Alta",'Mapa final'!$AC$61="Leve"),CONCATENATE("R9C",'Mapa final'!$Q$61),"")</f>
        <v/>
      </c>
      <c r="M24" s="69" t="str">
        <f>IF(AND('Mapa final'!$AA$62="Alta",'Mapa final'!$AC$62="Leve"),CONCATENATE("R9C",'Mapa final'!$Q$62),"")</f>
        <v/>
      </c>
      <c r="N24" s="69" t="str">
        <f>IF(AND('Mapa final'!$AA$63="Alta",'Mapa final'!$AC$63="Leve"),CONCATENATE("R9C",'Mapa final'!$Q$63),"")</f>
        <v/>
      </c>
      <c r="O24" s="70" t="str">
        <f>IF(AND('Mapa final'!$AA$64="Alta",'Mapa final'!$AC$64="Leve"),CONCATENATE("R9C",'Mapa final'!$Q$64),"")</f>
        <v/>
      </c>
      <c r="P24" s="68" t="str">
        <f>IF(AND('Mapa final'!$AA$59="Alta",'Mapa final'!$AC$59="Menor"),CONCATENATE("R9C",'Mapa final'!$Q$59),"")</f>
        <v/>
      </c>
      <c r="Q24" s="69" t="str">
        <f>IF(AND('Mapa final'!$AA$60="Alta",'Mapa final'!$AC$60="Menor"),CONCATENATE("R9C",'Mapa final'!$Q$60),"")</f>
        <v/>
      </c>
      <c r="R24" s="69" t="str">
        <f>IF(AND('Mapa final'!$AA$61="Alta",'Mapa final'!$AC$61="Menor"),CONCATENATE("R9C",'Mapa final'!$Q$61),"")</f>
        <v/>
      </c>
      <c r="S24" s="69" t="str">
        <f>IF(AND('Mapa final'!$AA$62="Alta",'Mapa final'!$AC$62="Menor"),CONCATENATE("R9C",'Mapa final'!$Q$62),"")</f>
        <v/>
      </c>
      <c r="T24" s="69" t="str">
        <f>IF(AND('Mapa final'!$AA$63="Alta",'Mapa final'!$AC$63="Menor"),CONCATENATE("R9C",'Mapa final'!$Q$63),"")</f>
        <v/>
      </c>
      <c r="U24" s="70" t="str">
        <f>IF(AND('Mapa final'!$AA$64="Alta",'Mapa final'!$AC$64="Menor"),CONCATENATE("R9C",'Mapa final'!$Q$64),"")</f>
        <v/>
      </c>
      <c r="V24" s="52" t="str">
        <f>IF(AND('Mapa final'!$AA$59="Alta",'Mapa final'!$AC$59="Moderado"),CONCATENATE("R9C",'Mapa final'!$Q$59),"")</f>
        <v/>
      </c>
      <c r="W24" s="53" t="str">
        <f>IF(AND('Mapa final'!$AA$60="Alta",'Mapa final'!$AC$60="Moderado"),CONCATENATE("R9C",'Mapa final'!$Q$60),"")</f>
        <v/>
      </c>
      <c r="X24" s="58" t="str">
        <f>IF(AND('Mapa final'!$AA$61="Alta",'Mapa final'!$AC$61="Moderado"),CONCATENATE("R9C",'Mapa final'!$Q$61),"")</f>
        <v/>
      </c>
      <c r="Y24" s="58" t="str">
        <f>IF(AND('Mapa final'!$AA$62="Alta",'Mapa final'!$AC$62="Moderado"),CONCATENATE("R9C",'Mapa final'!$Q$62),"")</f>
        <v/>
      </c>
      <c r="Z24" s="58" t="str">
        <f>IF(AND('Mapa final'!$AA$63="Alta",'Mapa final'!$AC$63="Moderado"),CONCATENATE("R9C",'Mapa final'!$Q$63),"")</f>
        <v/>
      </c>
      <c r="AA24" s="54" t="str">
        <f>IF(AND('Mapa final'!$AA$64="Alta",'Mapa final'!$AC$64="Moderado"),CONCATENATE("R9C",'Mapa final'!$Q$64),"")</f>
        <v/>
      </c>
      <c r="AB24" s="52" t="str">
        <f>IF(AND('Mapa final'!$AA$59="Alta",'Mapa final'!$AC$59="Mayor"),CONCATENATE("R9C",'Mapa final'!$Q$59),"")</f>
        <v/>
      </c>
      <c r="AC24" s="53" t="str">
        <f>IF(AND('Mapa final'!$AA$60="Alta",'Mapa final'!$AC$60="Mayor"),CONCATENATE("R9C",'Mapa final'!$Q$60),"")</f>
        <v/>
      </c>
      <c r="AD24" s="58" t="str">
        <f>IF(AND('Mapa final'!$AA$61="Alta",'Mapa final'!$AC$61="Mayor"),CONCATENATE("R9C",'Mapa final'!$Q$61),"")</f>
        <v/>
      </c>
      <c r="AE24" s="58" t="str">
        <f>IF(AND('Mapa final'!$AA$62="Alta",'Mapa final'!$AC$62="Mayor"),CONCATENATE("R9C",'Mapa final'!$Q$62),"")</f>
        <v/>
      </c>
      <c r="AF24" s="58" t="str">
        <f>IF(AND('Mapa final'!$AA$63="Alta",'Mapa final'!$AC$63="Mayor"),CONCATENATE("R9C",'Mapa final'!$Q$63),"")</f>
        <v/>
      </c>
      <c r="AG24" s="54" t="str">
        <f>IF(AND('Mapa final'!$AA$64="Alta",'Mapa final'!$AC$64="Mayor"),CONCATENATE("R9C",'Mapa final'!$Q$64),"")</f>
        <v/>
      </c>
      <c r="AH24" s="55" t="str">
        <f>IF(AND('Mapa final'!$AA$59="Alta",'Mapa final'!$AC$59="Catastrófico"),CONCATENATE("R9C",'Mapa final'!$Q$59),"")</f>
        <v/>
      </c>
      <c r="AI24" s="56" t="str">
        <f>IF(AND('Mapa final'!$AA$60="Alta",'Mapa final'!$AC$60="Catastrófico"),CONCATENATE("R9C",'Mapa final'!$Q$60),"")</f>
        <v/>
      </c>
      <c r="AJ24" s="56" t="str">
        <f>IF(AND('Mapa final'!$AA$61="Alta",'Mapa final'!$AC$61="Catastrófico"),CONCATENATE("R9C",'Mapa final'!$Q$61),"")</f>
        <v/>
      </c>
      <c r="AK24" s="56" t="str">
        <f>IF(AND('Mapa final'!$AA$62="Alta",'Mapa final'!$AC$62="Catastrófico"),CONCATENATE("R9C",'Mapa final'!$Q$62),"")</f>
        <v/>
      </c>
      <c r="AL24" s="56" t="str">
        <f>IF(AND('Mapa final'!$AA$63="Alta",'Mapa final'!$AC$63="Catastrófico"),CONCATENATE("R9C",'Mapa final'!$Q$63),"")</f>
        <v/>
      </c>
      <c r="AM24" s="57" t="str">
        <f>IF(AND('Mapa final'!$AA$64="Alta",'Mapa final'!$AC$64="Catastrófico"),CONCATENATE("R9C",'Mapa final'!$Q$64),"")</f>
        <v/>
      </c>
      <c r="AN24" s="84"/>
      <c r="AO24" s="364"/>
      <c r="AP24" s="365"/>
      <c r="AQ24" s="365"/>
      <c r="AR24" s="365"/>
      <c r="AS24" s="365"/>
      <c r="AT24" s="366"/>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4"/>
      <c r="BU24" s="84"/>
      <c r="BV24" s="84"/>
      <c r="BW24" s="84"/>
      <c r="BX24" s="84"/>
    </row>
    <row r="25" spans="1:76" ht="15.75" customHeight="1" thickBot="1" x14ac:dyDescent="0.35">
      <c r="A25" s="84"/>
      <c r="B25" s="313"/>
      <c r="C25" s="313"/>
      <c r="D25" s="314"/>
      <c r="E25" s="357"/>
      <c r="F25" s="358"/>
      <c r="G25" s="358"/>
      <c r="H25" s="358"/>
      <c r="I25" s="358"/>
      <c r="J25" s="71" t="str">
        <f>IF(AND('Mapa final'!$AA$65="Alta",'Mapa final'!$AC$65="Leve"),CONCATENATE("R10C",'Mapa final'!$Q$65),"")</f>
        <v/>
      </c>
      <c r="K25" s="72" t="str">
        <f>IF(AND('Mapa final'!$AA$66="Alta",'Mapa final'!$AC$66="Leve"),CONCATENATE("R10C",'Mapa final'!$Q$66),"")</f>
        <v/>
      </c>
      <c r="L25" s="72" t="str">
        <f>IF(AND('Mapa final'!$AA$67="Alta",'Mapa final'!$AC$67="Leve"),CONCATENATE("R10C",'Mapa final'!$Q$67),"")</f>
        <v/>
      </c>
      <c r="M25" s="72" t="str">
        <f>IF(AND('Mapa final'!$AA$68="Alta",'Mapa final'!$AC$68="Leve"),CONCATENATE("R10C",'Mapa final'!$Q$68),"")</f>
        <v/>
      </c>
      <c r="N25" s="72" t="str">
        <f>IF(AND('Mapa final'!$AA$69="Alta",'Mapa final'!$AC$69="Leve"),CONCATENATE("R10C",'Mapa final'!$Q$69),"")</f>
        <v/>
      </c>
      <c r="O25" s="73" t="str">
        <f>IF(AND('Mapa final'!$AA$70="Alta",'Mapa final'!$AC$70="Leve"),CONCATENATE("R10C",'Mapa final'!$Q$70),"")</f>
        <v/>
      </c>
      <c r="P25" s="71" t="str">
        <f>IF(AND('Mapa final'!$AA$65="Alta",'Mapa final'!$AC$65="Menor"),CONCATENATE("R10C",'Mapa final'!$Q$65),"")</f>
        <v/>
      </c>
      <c r="Q25" s="72" t="str">
        <f>IF(AND('Mapa final'!$AA$66="Alta",'Mapa final'!$AC$66="Menor"),CONCATENATE("R10C",'Mapa final'!$Q$66),"")</f>
        <v/>
      </c>
      <c r="R25" s="72" t="str">
        <f>IF(AND('Mapa final'!$AA$67="Alta",'Mapa final'!$AC$67="Menor"),CONCATENATE("R10C",'Mapa final'!$Q$67),"")</f>
        <v/>
      </c>
      <c r="S25" s="72" t="str">
        <f>IF(AND('Mapa final'!$AA$68="Alta",'Mapa final'!$AC$68="Menor"),CONCATENATE("R10C",'Mapa final'!$Q$68),"")</f>
        <v/>
      </c>
      <c r="T25" s="72" t="str">
        <f>IF(AND('Mapa final'!$AA$69="Alta",'Mapa final'!$AC$69="Menor"),CONCATENATE("R10C",'Mapa final'!$Q$69),"")</f>
        <v/>
      </c>
      <c r="U25" s="73" t="str">
        <f>IF(AND('Mapa final'!$AA$70="Alta",'Mapa final'!$AC$70="Menor"),CONCATENATE("R10C",'Mapa final'!$Q$70),"")</f>
        <v/>
      </c>
      <c r="V25" s="59" t="str">
        <f>IF(AND('Mapa final'!$AA$65="Alta",'Mapa final'!$AC$65="Moderado"),CONCATENATE("R10C",'Mapa final'!$Q$65),"")</f>
        <v/>
      </c>
      <c r="W25" s="60" t="str">
        <f>IF(AND('Mapa final'!$AA$66="Alta",'Mapa final'!$AC$66="Moderado"),CONCATENATE("R10C",'Mapa final'!$Q$66),"")</f>
        <v/>
      </c>
      <c r="X25" s="60" t="str">
        <f>IF(AND('Mapa final'!$AA$67="Alta",'Mapa final'!$AC$67="Moderado"),CONCATENATE("R10C",'Mapa final'!$Q$67),"")</f>
        <v/>
      </c>
      <c r="Y25" s="60" t="str">
        <f>IF(AND('Mapa final'!$AA$68="Alta",'Mapa final'!$AC$68="Moderado"),CONCATENATE("R10C",'Mapa final'!$Q$68),"")</f>
        <v/>
      </c>
      <c r="Z25" s="60" t="str">
        <f>IF(AND('Mapa final'!$AA$69="Alta",'Mapa final'!$AC$69="Moderado"),CONCATENATE("R10C",'Mapa final'!$Q$69),"")</f>
        <v/>
      </c>
      <c r="AA25" s="61" t="str">
        <f>IF(AND('Mapa final'!$AA$70="Alta",'Mapa final'!$AC$70="Moderado"),CONCATENATE("R10C",'Mapa final'!$Q$70),"")</f>
        <v/>
      </c>
      <c r="AB25" s="59" t="str">
        <f>IF(AND('Mapa final'!$AA$65="Alta",'Mapa final'!$AC$65="Mayor"),CONCATENATE("R10C",'Mapa final'!$Q$65),"")</f>
        <v/>
      </c>
      <c r="AC25" s="60" t="str">
        <f>IF(AND('Mapa final'!$AA$66="Alta",'Mapa final'!$AC$66="Mayor"),CONCATENATE("R10C",'Mapa final'!$Q$66),"")</f>
        <v/>
      </c>
      <c r="AD25" s="60" t="str">
        <f>IF(AND('Mapa final'!$AA$67="Alta",'Mapa final'!$AC$67="Mayor"),CONCATENATE("R10C",'Mapa final'!$Q$67),"")</f>
        <v/>
      </c>
      <c r="AE25" s="60" t="str">
        <f>IF(AND('Mapa final'!$AA$68="Alta",'Mapa final'!$AC$68="Mayor"),CONCATENATE("R10C",'Mapa final'!$Q$68),"")</f>
        <v/>
      </c>
      <c r="AF25" s="60" t="str">
        <f>IF(AND('Mapa final'!$AA$69="Alta",'Mapa final'!$AC$69="Mayor"),CONCATENATE("R10C",'Mapa final'!$Q$69),"")</f>
        <v/>
      </c>
      <c r="AG25" s="61" t="str">
        <f>IF(AND('Mapa final'!$AA$70="Alta",'Mapa final'!$AC$70="Mayor"),CONCATENATE("R10C",'Mapa final'!$Q$70),"")</f>
        <v/>
      </c>
      <c r="AH25" s="62" t="str">
        <f>IF(AND('Mapa final'!$AA$65="Alta",'Mapa final'!$AC$65="Catastrófico"),CONCATENATE("R10C",'Mapa final'!$Q$65),"")</f>
        <v/>
      </c>
      <c r="AI25" s="63" t="str">
        <f>IF(AND('Mapa final'!$AA$66="Alta",'Mapa final'!$AC$66="Catastrófico"),CONCATENATE("R10C",'Mapa final'!$Q$66),"")</f>
        <v/>
      </c>
      <c r="AJ25" s="63" t="str">
        <f>IF(AND('Mapa final'!$AA$67="Alta",'Mapa final'!$AC$67="Catastrófico"),CONCATENATE("R10C",'Mapa final'!$Q$67),"")</f>
        <v/>
      </c>
      <c r="AK25" s="63" t="str">
        <f>IF(AND('Mapa final'!$AA$68="Alta",'Mapa final'!$AC$68="Catastrófico"),CONCATENATE("R10C",'Mapa final'!$Q$68),"")</f>
        <v/>
      </c>
      <c r="AL25" s="63" t="str">
        <f>IF(AND('Mapa final'!$AA$69="Alta",'Mapa final'!$AC$69="Catastrófico"),CONCATENATE("R10C",'Mapa final'!$Q$69),"")</f>
        <v/>
      </c>
      <c r="AM25" s="64" t="str">
        <f>IF(AND('Mapa final'!$AA$70="Alta",'Mapa final'!$AC$70="Catastrófico"),CONCATENATE("R10C",'Mapa final'!$Q$70),"")</f>
        <v/>
      </c>
      <c r="AN25" s="84"/>
      <c r="AO25" s="367"/>
      <c r="AP25" s="368"/>
      <c r="AQ25" s="368"/>
      <c r="AR25" s="368"/>
      <c r="AS25" s="368"/>
      <c r="AT25" s="369"/>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row>
    <row r="26" spans="1:76" ht="15" customHeight="1" x14ac:dyDescent="0.3">
      <c r="A26" s="84"/>
      <c r="B26" s="313"/>
      <c r="C26" s="313"/>
      <c r="D26" s="314"/>
      <c r="E26" s="351" t="s">
        <v>109</v>
      </c>
      <c r="F26" s="352"/>
      <c r="G26" s="352"/>
      <c r="H26" s="352"/>
      <c r="I26" s="353"/>
      <c r="J26" s="65" t="str">
        <f>IF(AND('Mapa final'!$AA$11="Media",'Mapa final'!$AC$11="Leve"),CONCATENATE("R1C",'Mapa final'!$Q$11),"")</f>
        <v/>
      </c>
      <c r="K26" s="66" t="str">
        <f>IF(AND('Mapa final'!$AA$12="Media",'Mapa final'!$AC$12="Leve"),CONCATENATE("R1C",'Mapa final'!$Q$12),"")</f>
        <v/>
      </c>
      <c r="L26" s="66" t="str">
        <f>IF(AND('Mapa final'!$AA$13="Media",'Mapa final'!$AC$13="Leve"),CONCATENATE("R1C",'Mapa final'!$Q$13),"")</f>
        <v/>
      </c>
      <c r="M26" s="66" t="str">
        <f>IF(AND('Mapa final'!$AA$14="Media",'Mapa final'!$AC$14="Leve"),CONCATENATE("R1C",'Mapa final'!$Q$14),"")</f>
        <v/>
      </c>
      <c r="N26" s="66" t="str">
        <f>IF(AND('Mapa final'!$AA$15="Media",'Mapa final'!$AC$15="Leve"),CONCATENATE("R1C",'Mapa final'!$Q$15),"")</f>
        <v/>
      </c>
      <c r="O26" s="67" t="str">
        <f>IF(AND('Mapa final'!$AA$16="Media",'Mapa final'!$AC$16="Leve"),CONCATENATE("R1C",'Mapa final'!$Q$16),"")</f>
        <v/>
      </c>
      <c r="P26" s="65" t="str">
        <f>IF(AND('Mapa final'!$AA$11="Media",'Mapa final'!$AC$11="Menor"),CONCATENATE("R1C",'Mapa final'!$Q$11),"")</f>
        <v/>
      </c>
      <c r="Q26" s="66" t="str">
        <f>IF(AND('Mapa final'!$AA$12="Media",'Mapa final'!$AC$12="Menor"),CONCATENATE("R1C",'Mapa final'!$Q$12),"")</f>
        <v/>
      </c>
      <c r="R26" s="66" t="str">
        <f>IF(AND('Mapa final'!$AA$13="Media",'Mapa final'!$AC$13="Menor"),CONCATENATE("R1C",'Mapa final'!$Q$13),"")</f>
        <v/>
      </c>
      <c r="S26" s="66" t="str">
        <f>IF(AND('Mapa final'!$AA$14="Media",'Mapa final'!$AC$14="Menor"),CONCATENATE("R1C",'Mapa final'!$Q$14),"")</f>
        <v/>
      </c>
      <c r="T26" s="66" t="str">
        <f>IF(AND('Mapa final'!$AA$15="Media",'Mapa final'!$AC$15="Menor"),CONCATENATE("R1C",'Mapa final'!$Q$15),"")</f>
        <v/>
      </c>
      <c r="U26" s="67" t="str">
        <f>IF(AND('Mapa final'!$AA$16="Media",'Mapa final'!$AC$16="Menor"),CONCATENATE("R1C",'Mapa final'!$Q$16),"")</f>
        <v/>
      </c>
      <c r="V26" s="65" t="str">
        <f>IF(AND('Mapa final'!$AA$11="Media",'Mapa final'!$AC$11="Moderado"),CONCATENATE("R1C",'Mapa final'!$Q$11),"")</f>
        <v/>
      </c>
      <c r="W26" s="66" t="str">
        <f>IF(AND('Mapa final'!$AA$12="Media",'Mapa final'!$AC$12="Moderado"),CONCATENATE("R1C",'Mapa final'!$Q$12),"")</f>
        <v/>
      </c>
      <c r="X26" s="66" t="str">
        <f>IF(AND('Mapa final'!$AA$13="Media",'Mapa final'!$AC$13="Moderado"),CONCATENATE("R1C",'Mapa final'!$Q$13),"")</f>
        <v/>
      </c>
      <c r="Y26" s="66" t="str">
        <f>IF(AND('Mapa final'!$AA$14="Media",'Mapa final'!$AC$14="Moderado"),CONCATENATE("R1C",'Mapa final'!$Q$14),"")</f>
        <v/>
      </c>
      <c r="Z26" s="66" t="str">
        <f>IF(AND('Mapa final'!$AA$15="Media",'Mapa final'!$AC$15="Moderado"),CONCATENATE("R1C",'Mapa final'!$Q$15),"")</f>
        <v/>
      </c>
      <c r="AA26" s="67" t="str">
        <f>IF(AND('Mapa final'!$AA$16="Media",'Mapa final'!$AC$16="Moderado"),CONCATENATE("R1C",'Mapa final'!$Q$16),"")</f>
        <v/>
      </c>
      <c r="AB26" s="46" t="str">
        <f>IF(AND('Mapa final'!$AA$11="Media",'Mapa final'!$AC$11="Mayor"),CONCATENATE("R1C",'Mapa final'!$Q$11),"")</f>
        <v/>
      </c>
      <c r="AC26" s="47" t="str">
        <f>IF(AND('Mapa final'!$AA$12="Media",'Mapa final'!$AC$12="Mayor"),CONCATENATE("R1C",'Mapa final'!$Q$12),"")</f>
        <v/>
      </c>
      <c r="AD26" s="47" t="str">
        <f>IF(AND('Mapa final'!$AA$13="Media",'Mapa final'!$AC$13="Mayor"),CONCATENATE("R1C",'Mapa final'!$Q$13),"")</f>
        <v/>
      </c>
      <c r="AE26" s="47" t="str">
        <f>IF(AND('Mapa final'!$AA$14="Media",'Mapa final'!$AC$14="Mayor"),CONCATENATE("R1C",'Mapa final'!$Q$14),"")</f>
        <v/>
      </c>
      <c r="AF26" s="47" t="str">
        <f>IF(AND('Mapa final'!$AA$15="Media",'Mapa final'!$AC$15="Mayor"),CONCATENATE("R1C",'Mapa final'!$Q$15),"")</f>
        <v/>
      </c>
      <c r="AG26" s="48" t="str">
        <f>IF(AND('Mapa final'!$AA$16="Media",'Mapa final'!$AC$16="Mayor"),CONCATENATE("R1C",'Mapa final'!$Q$16),"")</f>
        <v/>
      </c>
      <c r="AH26" s="49" t="str">
        <f>IF(AND('Mapa final'!$AA$11="Media",'Mapa final'!$AC$11="Catastrófico"),CONCATENATE("R1C",'Mapa final'!$Q$11),"")</f>
        <v/>
      </c>
      <c r="AI26" s="50" t="str">
        <f>IF(AND('Mapa final'!$AA$12="Media",'Mapa final'!$AC$12="Catastrófico"),CONCATENATE("R1C",'Mapa final'!$Q$12),"")</f>
        <v/>
      </c>
      <c r="AJ26" s="50" t="str">
        <f>IF(AND('Mapa final'!$AA$13="Media",'Mapa final'!$AC$13="Catastrófico"),CONCATENATE("R1C",'Mapa final'!$Q$13),"")</f>
        <v/>
      </c>
      <c r="AK26" s="50" t="str">
        <f>IF(AND('Mapa final'!$AA$14="Media",'Mapa final'!$AC$14="Catastrófico"),CONCATENATE("R1C",'Mapa final'!$Q$14),"")</f>
        <v/>
      </c>
      <c r="AL26" s="50" t="str">
        <f>IF(AND('Mapa final'!$AA$15="Media",'Mapa final'!$AC$15="Catastrófico"),CONCATENATE("R1C",'Mapa final'!$Q$15),"")</f>
        <v/>
      </c>
      <c r="AM26" s="51" t="str">
        <f>IF(AND('Mapa final'!$AA$16="Media",'Mapa final'!$AC$16="Catastrófico"),CONCATENATE("R1C",'Mapa final'!$Q$16),"")</f>
        <v/>
      </c>
      <c r="AN26" s="84"/>
      <c r="AO26" s="392" t="s">
        <v>78</v>
      </c>
      <c r="AP26" s="393"/>
      <c r="AQ26" s="393"/>
      <c r="AR26" s="393"/>
      <c r="AS26" s="393"/>
      <c r="AT26" s="394"/>
      <c r="AU26" s="84"/>
      <c r="AV26" s="84"/>
      <c r="AW26" s="84"/>
      <c r="AX26" s="84"/>
      <c r="AY26" s="84"/>
      <c r="AZ26" s="84"/>
      <c r="BA26" s="84"/>
      <c r="BB26" s="84"/>
      <c r="BC26" s="84"/>
      <c r="BD26" s="84"/>
      <c r="BE26" s="84"/>
      <c r="BF26" s="84"/>
      <c r="BG26" s="84"/>
      <c r="BH26" s="84"/>
      <c r="BI26" s="84"/>
      <c r="BJ26" s="84"/>
      <c r="BK26" s="84"/>
      <c r="BL26" s="84"/>
      <c r="BM26" s="84"/>
      <c r="BN26" s="84"/>
      <c r="BO26" s="84"/>
      <c r="BP26" s="84"/>
      <c r="BQ26" s="84"/>
      <c r="BR26" s="84"/>
      <c r="BS26" s="84"/>
      <c r="BT26" s="84"/>
      <c r="BU26" s="84"/>
      <c r="BV26" s="84"/>
      <c r="BW26" s="84"/>
      <c r="BX26" s="84"/>
    </row>
    <row r="27" spans="1:76" ht="15" customHeight="1" x14ac:dyDescent="0.3">
      <c r="A27" s="84"/>
      <c r="B27" s="313"/>
      <c r="C27" s="313"/>
      <c r="D27" s="314"/>
      <c r="E27" s="370"/>
      <c r="F27" s="371"/>
      <c r="G27" s="371"/>
      <c r="H27" s="371"/>
      <c r="I27" s="356"/>
      <c r="J27" s="68" t="str">
        <f>IF(AND('Mapa final'!$AA$17="Media",'Mapa final'!$AC$17="Leve"),CONCATENATE("R2C",'Mapa final'!$Q$17),"")</f>
        <v/>
      </c>
      <c r="K27" s="69" t="str">
        <f>IF(AND('Mapa final'!$AA$18="Media",'Mapa final'!$AC$18="Leve"),CONCATENATE("R2C",'Mapa final'!$Q$18),"")</f>
        <v/>
      </c>
      <c r="L27" s="69" t="str">
        <f>IF(AND('Mapa final'!$AA$19="Media",'Mapa final'!$AC$19="Leve"),CONCATENATE("R2C",'Mapa final'!$Q$19),"")</f>
        <v/>
      </c>
      <c r="M27" s="69" t="str">
        <f>IF(AND('Mapa final'!$AA$20="Media",'Mapa final'!$AC$20="Leve"),CONCATENATE("R2C",'Mapa final'!$Q$20),"")</f>
        <v/>
      </c>
      <c r="N27" s="69" t="str">
        <f>IF(AND('Mapa final'!$AA$21="Media",'Mapa final'!$AC$21="Leve"),CONCATENATE("R2C",'Mapa final'!$Q$21),"")</f>
        <v/>
      </c>
      <c r="O27" s="70" t="str">
        <f>IF(AND('Mapa final'!$AA$22="Media",'Mapa final'!$AC$22="Leve"),CONCATENATE("R2C",'Mapa final'!$Q$22),"")</f>
        <v/>
      </c>
      <c r="P27" s="68" t="str">
        <f>IF(AND('Mapa final'!$AA$17="Media",'Mapa final'!$AC$17="Menor"),CONCATENATE("R2C",'Mapa final'!$Q$17),"")</f>
        <v/>
      </c>
      <c r="Q27" s="69" t="str">
        <f>IF(AND('Mapa final'!$AA$18="Media",'Mapa final'!$AC$18="Menor"),CONCATENATE("R2C",'Mapa final'!$Q$18),"")</f>
        <v/>
      </c>
      <c r="R27" s="69" t="str">
        <f>IF(AND('Mapa final'!$AA$19="Media",'Mapa final'!$AC$19="Menor"),CONCATENATE("R2C",'Mapa final'!$Q$19),"")</f>
        <v/>
      </c>
      <c r="S27" s="69" t="str">
        <f>IF(AND('Mapa final'!$AA$20="Media",'Mapa final'!$AC$20="Menor"),CONCATENATE("R2C",'Mapa final'!$Q$20),"")</f>
        <v/>
      </c>
      <c r="T27" s="69" t="str">
        <f>IF(AND('Mapa final'!$AA$21="Media",'Mapa final'!$AC$21="Menor"),CONCATENATE("R2C",'Mapa final'!$Q$21),"")</f>
        <v/>
      </c>
      <c r="U27" s="70" t="str">
        <f>IF(AND('Mapa final'!$AA$22="Media",'Mapa final'!$AC$22="Menor"),CONCATENATE("R2C",'Mapa final'!$Q$22),"")</f>
        <v/>
      </c>
      <c r="V27" s="68" t="str">
        <f>IF(AND('Mapa final'!$AA$17="Media",'Mapa final'!$AC$17="Moderado"),CONCATENATE("R2C",'Mapa final'!$Q$17),"")</f>
        <v/>
      </c>
      <c r="W27" s="69" t="str">
        <f>IF(AND('Mapa final'!$AA$18="Media",'Mapa final'!$AC$18="Moderado"),CONCATENATE("R2C",'Mapa final'!$Q$18),"")</f>
        <v/>
      </c>
      <c r="X27" s="69" t="str">
        <f>IF(AND('Mapa final'!$AA$19="Media",'Mapa final'!$AC$19="Moderado"),CONCATENATE("R2C",'Mapa final'!$Q$19),"")</f>
        <v/>
      </c>
      <c r="Y27" s="69" t="str">
        <f>IF(AND('Mapa final'!$AA$20="Media",'Mapa final'!$AC$20="Moderado"),CONCATENATE("R2C",'Mapa final'!$Q$20),"")</f>
        <v/>
      </c>
      <c r="Z27" s="69" t="str">
        <f>IF(AND('Mapa final'!$AA$21="Media",'Mapa final'!$AC$21="Moderado"),CONCATENATE("R2C",'Mapa final'!$Q$21),"")</f>
        <v/>
      </c>
      <c r="AA27" s="70" t="str">
        <f>IF(AND('Mapa final'!$AA$22="Media",'Mapa final'!$AC$22="Moderado"),CONCATENATE("R2C",'Mapa final'!$Q$22),"")</f>
        <v/>
      </c>
      <c r="AB27" s="52" t="str">
        <f>IF(AND('Mapa final'!$AA$17="Media",'Mapa final'!$AC$17="Mayor"),CONCATENATE("R2C",'Mapa final'!$Q$17),"")</f>
        <v/>
      </c>
      <c r="AC27" s="53" t="str">
        <f>IF(AND('Mapa final'!$AA$18="Media",'Mapa final'!$AC$18="Mayor"),CONCATENATE("R2C",'Mapa final'!$Q$18),"")</f>
        <v/>
      </c>
      <c r="AD27" s="53" t="str">
        <f>IF(AND('Mapa final'!$AA$19="Media",'Mapa final'!$AC$19="Mayor"),CONCATENATE("R2C",'Mapa final'!$Q$19),"")</f>
        <v/>
      </c>
      <c r="AE27" s="53" t="str">
        <f>IF(AND('Mapa final'!$AA$20="Media",'Mapa final'!$AC$20="Mayor"),CONCATENATE("R2C",'Mapa final'!$Q$20),"")</f>
        <v/>
      </c>
      <c r="AF27" s="53" t="str">
        <f>IF(AND('Mapa final'!$AA$21="Media",'Mapa final'!$AC$21="Mayor"),CONCATENATE("R2C",'Mapa final'!$Q$21),"")</f>
        <v/>
      </c>
      <c r="AG27" s="54" t="str">
        <f>IF(AND('Mapa final'!$AA$22="Media",'Mapa final'!$AC$22="Mayor"),CONCATENATE("R2C",'Mapa final'!$Q$22),"")</f>
        <v/>
      </c>
      <c r="AH27" s="55" t="str">
        <f>IF(AND('Mapa final'!$AA$17="Media",'Mapa final'!$AC$17="Catastrófico"),CONCATENATE("R2C",'Mapa final'!$Q$17),"")</f>
        <v/>
      </c>
      <c r="AI27" s="56" t="str">
        <f>IF(AND('Mapa final'!$AA$18="Media",'Mapa final'!$AC$18="Catastrófico"),CONCATENATE("R2C",'Mapa final'!$Q$18),"")</f>
        <v/>
      </c>
      <c r="AJ27" s="56" t="str">
        <f>IF(AND('Mapa final'!$AA$19="Media",'Mapa final'!$AC$19="Catastrófico"),CONCATENATE("R2C",'Mapa final'!$Q$19),"")</f>
        <v/>
      </c>
      <c r="AK27" s="56" t="str">
        <f>IF(AND('Mapa final'!$AA$20="Media",'Mapa final'!$AC$20="Catastrófico"),CONCATENATE("R2C",'Mapa final'!$Q$20),"")</f>
        <v/>
      </c>
      <c r="AL27" s="56" t="str">
        <f>IF(AND('Mapa final'!$AA$21="Media",'Mapa final'!$AC$21="Catastrófico"),CONCATENATE("R2C",'Mapa final'!$Q$21),"")</f>
        <v/>
      </c>
      <c r="AM27" s="57" t="str">
        <f>IF(AND('Mapa final'!$AA$22="Media",'Mapa final'!$AC$22="Catastrófico"),CONCATENATE("R2C",'Mapa final'!$Q$22),"")</f>
        <v/>
      </c>
      <c r="AN27" s="84"/>
      <c r="AO27" s="395"/>
      <c r="AP27" s="396"/>
      <c r="AQ27" s="396"/>
      <c r="AR27" s="396"/>
      <c r="AS27" s="396"/>
      <c r="AT27" s="397"/>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4"/>
    </row>
    <row r="28" spans="1:76" ht="15" customHeight="1" x14ac:dyDescent="0.3">
      <c r="A28" s="84"/>
      <c r="B28" s="313"/>
      <c r="C28" s="313"/>
      <c r="D28" s="314"/>
      <c r="E28" s="354"/>
      <c r="F28" s="355"/>
      <c r="G28" s="355"/>
      <c r="H28" s="355"/>
      <c r="I28" s="356"/>
      <c r="J28" s="68" t="str">
        <f>IF(AND('Mapa final'!$AA$23="Media",'Mapa final'!$AC$23="Leve"),CONCATENATE("R3C",'Mapa final'!$Q$23),"")</f>
        <v/>
      </c>
      <c r="K28" s="69" t="str">
        <f>IF(AND('Mapa final'!$AA$24="Media",'Mapa final'!$AC$24="Leve"),CONCATENATE("R3C",'Mapa final'!$Q$24),"")</f>
        <v/>
      </c>
      <c r="L28" s="69" t="str">
        <f>IF(AND('Mapa final'!$AA$25="Media",'Mapa final'!$AC$25="Leve"),CONCATENATE("R3C",'Mapa final'!$Q$25),"")</f>
        <v/>
      </c>
      <c r="M28" s="69" t="str">
        <f>IF(AND('Mapa final'!$AA$26="Media",'Mapa final'!$AC$26="Leve"),CONCATENATE("R3C",'Mapa final'!$Q$26),"")</f>
        <v/>
      </c>
      <c r="N28" s="69" t="str">
        <f>IF(AND('Mapa final'!$AA$27="Media",'Mapa final'!$AC$27="Leve"),CONCATENATE("R3C",'Mapa final'!$Q$27),"")</f>
        <v/>
      </c>
      <c r="O28" s="70" t="str">
        <f>IF(AND('Mapa final'!$AA$28="Media",'Mapa final'!$AC$28="Leve"),CONCATENATE("R3C",'Mapa final'!$Q$28),"")</f>
        <v/>
      </c>
      <c r="P28" s="68" t="str">
        <f>IF(AND('Mapa final'!$AA$23="Media",'Mapa final'!$AC$23="Menor"),CONCATENATE("R3C",'Mapa final'!$Q$23),"")</f>
        <v/>
      </c>
      <c r="Q28" s="69" t="str">
        <f>IF(AND('Mapa final'!$AA$24="Media",'Mapa final'!$AC$24="Menor"),CONCATENATE("R3C",'Mapa final'!$Q$24),"")</f>
        <v/>
      </c>
      <c r="R28" s="69" t="str">
        <f>IF(AND('Mapa final'!$AA$25="Media",'Mapa final'!$AC$25="Menor"),CONCATENATE("R3C",'Mapa final'!$Q$25),"")</f>
        <v/>
      </c>
      <c r="S28" s="69" t="str">
        <f>IF(AND('Mapa final'!$AA$26="Media",'Mapa final'!$AC$26="Menor"),CONCATENATE("R3C",'Mapa final'!$Q$26),"")</f>
        <v/>
      </c>
      <c r="T28" s="69" t="str">
        <f>IF(AND('Mapa final'!$AA$27="Media",'Mapa final'!$AC$27="Menor"),CONCATENATE("R3C",'Mapa final'!$Q$27),"")</f>
        <v/>
      </c>
      <c r="U28" s="70" t="str">
        <f>IF(AND('Mapa final'!$AA$28="Media",'Mapa final'!$AC$28="Menor"),CONCATENATE("R3C",'Mapa final'!$Q$28),"")</f>
        <v/>
      </c>
      <c r="V28" s="68" t="str">
        <f>IF(AND('Mapa final'!$AA$23="Media",'Mapa final'!$AC$23="Moderado"),CONCATENATE("R3C",'Mapa final'!$Q$23),"")</f>
        <v/>
      </c>
      <c r="W28" s="69" t="str">
        <f>IF(AND('Mapa final'!$AA$24="Media",'Mapa final'!$AC$24="Moderado"),CONCATENATE("R3C",'Mapa final'!$Q$24),"")</f>
        <v/>
      </c>
      <c r="X28" s="69" t="str">
        <f>IF(AND('Mapa final'!$AA$25="Media",'Mapa final'!$AC$25="Moderado"),CONCATENATE("R3C",'Mapa final'!$Q$25),"")</f>
        <v/>
      </c>
      <c r="Y28" s="69" t="str">
        <f>IF(AND('Mapa final'!$AA$26="Media",'Mapa final'!$AC$26="Moderado"),CONCATENATE("R3C",'Mapa final'!$Q$26),"")</f>
        <v/>
      </c>
      <c r="Z28" s="69" t="str">
        <f>IF(AND('Mapa final'!$AA$27="Media",'Mapa final'!$AC$27="Moderado"),CONCATENATE("R3C",'Mapa final'!$Q$27),"")</f>
        <v/>
      </c>
      <c r="AA28" s="70" t="str">
        <f>IF(AND('Mapa final'!$AA$28="Media",'Mapa final'!$AC$28="Moderado"),CONCATENATE("R3C",'Mapa final'!$Q$28),"")</f>
        <v/>
      </c>
      <c r="AB28" s="52" t="str">
        <f>IF(AND('Mapa final'!$AA$23="Media",'Mapa final'!$AC$23="Mayor"),CONCATENATE("R3C",'Mapa final'!$Q$23),"")</f>
        <v/>
      </c>
      <c r="AC28" s="53" t="str">
        <f>IF(AND('Mapa final'!$AA$24="Media",'Mapa final'!$AC$24="Mayor"),CONCATENATE("R3C",'Mapa final'!$Q$24),"")</f>
        <v/>
      </c>
      <c r="AD28" s="53" t="str">
        <f>IF(AND('Mapa final'!$AA$25="Media",'Mapa final'!$AC$25="Mayor"),CONCATENATE("R3C",'Mapa final'!$Q$25),"")</f>
        <v/>
      </c>
      <c r="AE28" s="53" t="str">
        <f>IF(AND('Mapa final'!$AA$26="Media",'Mapa final'!$AC$26="Mayor"),CONCATENATE("R3C",'Mapa final'!$Q$26),"")</f>
        <v/>
      </c>
      <c r="AF28" s="53" t="str">
        <f>IF(AND('Mapa final'!$AA$27="Media",'Mapa final'!$AC$27="Mayor"),CONCATENATE("R3C",'Mapa final'!$Q$27),"")</f>
        <v/>
      </c>
      <c r="AG28" s="54" t="str">
        <f>IF(AND('Mapa final'!$AA$28="Media",'Mapa final'!$AC$28="Mayor"),CONCATENATE("R3C",'Mapa final'!$Q$28),"")</f>
        <v/>
      </c>
      <c r="AH28" s="55" t="str">
        <f>IF(AND('Mapa final'!$AA$23="Media",'Mapa final'!$AC$23="Catastrófico"),CONCATENATE("R3C",'Mapa final'!$Q$23),"")</f>
        <v/>
      </c>
      <c r="AI28" s="56" t="str">
        <f>IF(AND('Mapa final'!$AA$24="Media",'Mapa final'!$AC$24="Catastrófico"),CONCATENATE("R3C",'Mapa final'!$Q$24),"")</f>
        <v/>
      </c>
      <c r="AJ28" s="56" t="str">
        <f>IF(AND('Mapa final'!$AA$25="Media",'Mapa final'!$AC$25="Catastrófico"),CONCATENATE("R3C",'Mapa final'!$Q$25),"")</f>
        <v/>
      </c>
      <c r="AK28" s="56" t="str">
        <f>IF(AND('Mapa final'!$AA$26="Media",'Mapa final'!$AC$26="Catastrófico"),CONCATENATE("R3C",'Mapa final'!$Q$26),"")</f>
        <v/>
      </c>
      <c r="AL28" s="56" t="str">
        <f>IF(AND('Mapa final'!$AA$27="Media",'Mapa final'!$AC$27="Catastrófico"),CONCATENATE("R3C",'Mapa final'!$Q$27),"")</f>
        <v/>
      </c>
      <c r="AM28" s="57" t="str">
        <f>IF(AND('Mapa final'!$AA$28="Media",'Mapa final'!$AC$28="Catastrófico"),CONCATENATE("R3C",'Mapa final'!$Q$28),"")</f>
        <v/>
      </c>
      <c r="AN28" s="84"/>
      <c r="AO28" s="395"/>
      <c r="AP28" s="396"/>
      <c r="AQ28" s="396"/>
      <c r="AR28" s="396"/>
      <c r="AS28" s="396"/>
      <c r="AT28" s="397"/>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84"/>
      <c r="BU28" s="84"/>
      <c r="BV28" s="84"/>
      <c r="BW28" s="84"/>
      <c r="BX28" s="84"/>
    </row>
    <row r="29" spans="1:76" ht="15" customHeight="1" x14ac:dyDescent="0.3">
      <c r="A29" s="84"/>
      <c r="B29" s="313"/>
      <c r="C29" s="313"/>
      <c r="D29" s="314"/>
      <c r="E29" s="354"/>
      <c r="F29" s="355"/>
      <c r="G29" s="355"/>
      <c r="H29" s="355"/>
      <c r="I29" s="356"/>
      <c r="J29" s="68" t="str">
        <f>IF(AND('Mapa final'!$AA$29="Media",'Mapa final'!$AC$29="Leve"),CONCATENATE("R4C",'Mapa final'!$Q$29),"")</f>
        <v/>
      </c>
      <c r="K29" s="69" t="str">
        <f>IF(AND('Mapa final'!$AA$30="Media",'Mapa final'!$AC$30="Leve"),CONCATENATE("R4C",'Mapa final'!$Q$30),"")</f>
        <v/>
      </c>
      <c r="L29" s="69" t="str">
        <f>IF(AND('Mapa final'!$AA$31="Media",'Mapa final'!$AC$31="Leve"),CONCATENATE("R4C",'Mapa final'!$Q$31),"")</f>
        <v/>
      </c>
      <c r="M29" s="69" t="str">
        <f>IF(AND('Mapa final'!$AA$32="Media",'Mapa final'!$AC$32="Leve"),CONCATENATE("R4C",'Mapa final'!$Q$32),"")</f>
        <v/>
      </c>
      <c r="N29" s="69" t="str">
        <f>IF(AND('Mapa final'!$AA$33="Media",'Mapa final'!$AC$33="Leve"),CONCATENATE("R4C",'Mapa final'!$Q$33),"")</f>
        <v/>
      </c>
      <c r="O29" s="70" t="str">
        <f>IF(AND('Mapa final'!$AA$34="Media",'Mapa final'!$AC$34="Leve"),CONCATENATE("R4C",'Mapa final'!$Q$34),"")</f>
        <v/>
      </c>
      <c r="P29" s="68" t="str">
        <f>IF(AND('Mapa final'!$AA$29="Media",'Mapa final'!$AC$29="Menor"),CONCATENATE("R4C",'Mapa final'!$Q$29),"")</f>
        <v/>
      </c>
      <c r="Q29" s="69" t="str">
        <f>IF(AND('Mapa final'!$AA$30="Media",'Mapa final'!$AC$30="Menor"),CONCATENATE("R4C",'Mapa final'!$Q$30),"")</f>
        <v/>
      </c>
      <c r="R29" s="69" t="str">
        <f>IF(AND('Mapa final'!$AA$31="Media",'Mapa final'!$AC$31="Menor"),CONCATENATE("R4C",'Mapa final'!$Q$31),"")</f>
        <v/>
      </c>
      <c r="S29" s="69" t="str">
        <f>IF(AND('Mapa final'!$AA$32="Media",'Mapa final'!$AC$32="Menor"),CONCATENATE("R4C",'Mapa final'!$Q$32),"")</f>
        <v/>
      </c>
      <c r="T29" s="69" t="str">
        <f>IF(AND('Mapa final'!$AA$33="Media",'Mapa final'!$AC$33="Menor"),CONCATENATE("R4C",'Mapa final'!$Q$33),"")</f>
        <v/>
      </c>
      <c r="U29" s="70" t="str">
        <f>IF(AND('Mapa final'!$AA$34="Media",'Mapa final'!$AC$34="Menor"),CONCATENATE("R4C",'Mapa final'!$Q$34),"")</f>
        <v/>
      </c>
      <c r="V29" s="68" t="str">
        <f>IF(AND('Mapa final'!$AA$29="Media",'Mapa final'!$AC$29="Moderado"),CONCATENATE("R4C",'Mapa final'!$Q$29),"")</f>
        <v/>
      </c>
      <c r="W29" s="69" t="str">
        <f>IF(AND('Mapa final'!$AA$30="Media",'Mapa final'!$AC$30="Moderado"),CONCATENATE("R4C",'Mapa final'!$Q$30),"")</f>
        <v/>
      </c>
      <c r="X29" s="69" t="str">
        <f>IF(AND('Mapa final'!$AA$31="Media",'Mapa final'!$AC$31="Moderado"),CONCATENATE("R4C",'Mapa final'!$Q$31),"")</f>
        <v/>
      </c>
      <c r="Y29" s="69" t="str">
        <f>IF(AND('Mapa final'!$AA$32="Media",'Mapa final'!$AC$32="Moderado"),CONCATENATE("R4C",'Mapa final'!$Q$32),"")</f>
        <v/>
      </c>
      <c r="Z29" s="69" t="str">
        <f>IF(AND('Mapa final'!$AA$33="Media",'Mapa final'!$AC$33="Moderado"),CONCATENATE("R4C",'Mapa final'!$Q$33),"")</f>
        <v/>
      </c>
      <c r="AA29" s="70" t="str">
        <f>IF(AND('Mapa final'!$AA$34="Media",'Mapa final'!$AC$34="Moderado"),CONCATENATE("R4C",'Mapa final'!$Q$34),"")</f>
        <v/>
      </c>
      <c r="AB29" s="52" t="str">
        <f>IF(AND('Mapa final'!$AA$29="Media",'Mapa final'!$AC$29="Mayor"),CONCATENATE("R4C",'Mapa final'!$Q$29),"")</f>
        <v/>
      </c>
      <c r="AC29" s="53" t="str">
        <f>IF(AND('Mapa final'!$AA$30="Media",'Mapa final'!$AC$30="Mayor"),CONCATENATE("R4C",'Mapa final'!$Q$30),"")</f>
        <v/>
      </c>
      <c r="AD29" s="58" t="str">
        <f>IF(AND('Mapa final'!$AA$31="Media",'Mapa final'!$AC$31="Mayor"),CONCATENATE("R4C",'Mapa final'!$Q$31),"")</f>
        <v/>
      </c>
      <c r="AE29" s="58" t="str">
        <f>IF(AND('Mapa final'!$AA$32="Media",'Mapa final'!$AC$32="Mayor"),CONCATENATE("R4C",'Mapa final'!$Q$32),"")</f>
        <v/>
      </c>
      <c r="AF29" s="58" t="str">
        <f>IF(AND('Mapa final'!$AA$33="Media",'Mapa final'!$AC$33="Mayor"),CONCATENATE("R4C",'Mapa final'!$Q$33),"")</f>
        <v/>
      </c>
      <c r="AG29" s="54" t="str">
        <f>IF(AND('Mapa final'!$AA$34="Media",'Mapa final'!$AC$34="Mayor"),CONCATENATE("R4C",'Mapa final'!$Q$34),"")</f>
        <v/>
      </c>
      <c r="AH29" s="55" t="str">
        <f>IF(AND('Mapa final'!$AA$29="Media",'Mapa final'!$AC$29="Catastrófico"),CONCATENATE("R4C",'Mapa final'!$Q$29),"")</f>
        <v/>
      </c>
      <c r="AI29" s="56" t="str">
        <f>IF(AND('Mapa final'!$AA$30="Media",'Mapa final'!$AC$30="Catastrófico"),CONCATENATE("R4C",'Mapa final'!$Q$30),"")</f>
        <v/>
      </c>
      <c r="AJ29" s="56" t="str">
        <f>IF(AND('Mapa final'!$AA$31="Media",'Mapa final'!$AC$31="Catastrófico"),CONCATENATE("R4C",'Mapa final'!$Q$31),"")</f>
        <v/>
      </c>
      <c r="AK29" s="56" t="str">
        <f>IF(AND('Mapa final'!$AA$32="Media",'Mapa final'!$AC$32="Catastrófico"),CONCATENATE("R4C",'Mapa final'!$Q$32),"")</f>
        <v/>
      </c>
      <c r="AL29" s="56" t="str">
        <f>IF(AND('Mapa final'!$AA$33="Media",'Mapa final'!$AC$33="Catastrófico"),CONCATENATE("R4C",'Mapa final'!$Q$33),"")</f>
        <v/>
      </c>
      <c r="AM29" s="57" t="str">
        <f>IF(AND('Mapa final'!$AA$34="Media",'Mapa final'!$AC$34="Catastrófico"),CONCATENATE("R4C",'Mapa final'!$Q$34),"")</f>
        <v/>
      </c>
      <c r="AN29" s="84"/>
      <c r="AO29" s="395"/>
      <c r="AP29" s="396"/>
      <c r="AQ29" s="396"/>
      <c r="AR29" s="396"/>
      <c r="AS29" s="396"/>
      <c r="AT29" s="397"/>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row>
    <row r="30" spans="1:76" ht="15" customHeight="1" x14ac:dyDescent="0.3">
      <c r="A30" s="84"/>
      <c r="B30" s="313"/>
      <c r="C30" s="313"/>
      <c r="D30" s="314"/>
      <c r="E30" s="354"/>
      <c r="F30" s="355"/>
      <c r="G30" s="355"/>
      <c r="H30" s="355"/>
      <c r="I30" s="356"/>
      <c r="J30" s="68" t="str">
        <f>IF(AND('Mapa final'!$AA$35="Media",'Mapa final'!$AC$35="Leve"),CONCATENATE("R5C",'Mapa final'!$Q$35),"")</f>
        <v/>
      </c>
      <c r="K30" s="69" t="str">
        <f>IF(AND('Mapa final'!$AA$36="Media",'Mapa final'!$AC$36="Leve"),CONCATENATE("R5C",'Mapa final'!$Q$36),"")</f>
        <v/>
      </c>
      <c r="L30" s="69" t="str">
        <f>IF(AND('Mapa final'!$AA$37="Media",'Mapa final'!$AC$37="Leve"),CONCATENATE("R5C",'Mapa final'!$Q$37),"")</f>
        <v/>
      </c>
      <c r="M30" s="69" t="str">
        <f>IF(AND('Mapa final'!$AA$38="Media",'Mapa final'!$AC$38="Leve"),CONCATENATE("R5C",'Mapa final'!$Q$38),"")</f>
        <v/>
      </c>
      <c r="N30" s="69" t="str">
        <f>IF(AND('Mapa final'!$AA$39="Media",'Mapa final'!$AC$39="Leve"),CONCATENATE("R5C",'Mapa final'!$Q$39),"")</f>
        <v/>
      </c>
      <c r="O30" s="70" t="str">
        <f>IF(AND('Mapa final'!$AA$40="Media",'Mapa final'!$AC$40="Leve"),CONCATENATE("R5C",'Mapa final'!$Q$40),"")</f>
        <v/>
      </c>
      <c r="P30" s="68" t="str">
        <f>IF(AND('Mapa final'!$AA$35="Media",'Mapa final'!$AC$35="Menor"),CONCATENATE("R5C",'Mapa final'!$Q$35),"")</f>
        <v/>
      </c>
      <c r="Q30" s="69" t="str">
        <f>IF(AND('Mapa final'!$AA$36="Media",'Mapa final'!$AC$36="Menor"),CONCATENATE("R5C",'Mapa final'!$Q$36),"")</f>
        <v/>
      </c>
      <c r="R30" s="69" t="str">
        <f>IF(AND('Mapa final'!$AA$37="Media",'Mapa final'!$AC$37="Menor"),CONCATENATE("R5C",'Mapa final'!$Q$37),"")</f>
        <v/>
      </c>
      <c r="S30" s="69" t="str">
        <f>IF(AND('Mapa final'!$AA$38="Media",'Mapa final'!$AC$38="Menor"),CONCATENATE("R5C",'Mapa final'!$Q$38),"")</f>
        <v/>
      </c>
      <c r="T30" s="69" t="str">
        <f>IF(AND('Mapa final'!$AA$39="Media",'Mapa final'!$AC$39="Menor"),CONCATENATE("R5C",'Mapa final'!$Q$39),"")</f>
        <v/>
      </c>
      <c r="U30" s="70" t="str">
        <f>IF(AND('Mapa final'!$AA$40="Media",'Mapa final'!$AC$40="Menor"),CONCATENATE("R5C",'Mapa final'!$Q$40),"")</f>
        <v/>
      </c>
      <c r="V30" s="68" t="str">
        <f>IF(AND('Mapa final'!$AA$35="Media",'Mapa final'!$AC$35="Moderado"),CONCATENATE("R5C",'Mapa final'!$Q$35),"")</f>
        <v/>
      </c>
      <c r="W30" s="69" t="str">
        <f>IF(AND('Mapa final'!$AA$36="Media",'Mapa final'!$AC$36="Moderado"),CONCATENATE("R5C",'Mapa final'!$Q$36),"")</f>
        <v/>
      </c>
      <c r="X30" s="69" t="str">
        <f>IF(AND('Mapa final'!$AA$37="Media",'Mapa final'!$AC$37="Moderado"),CONCATENATE("R5C",'Mapa final'!$Q$37),"")</f>
        <v/>
      </c>
      <c r="Y30" s="69" t="str">
        <f>IF(AND('Mapa final'!$AA$38="Media",'Mapa final'!$AC$38="Moderado"),CONCATENATE("R5C",'Mapa final'!$Q$38),"")</f>
        <v/>
      </c>
      <c r="Z30" s="69" t="str">
        <f>IF(AND('Mapa final'!$AA$39="Media",'Mapa final'!$AC$39="Moderado"),CONCATENATE("R5C",'Mapa final'!$Q$39),"")</f>
        <v/>
      </c>
      <c r="AA30" s="70" t="str">
        <f>IF(AND('Mapa final'!$AA$40="Media",'Mapa final'!$AC$40="Moderado"),CONCATENATE("R5C",'Mapa final'!$Q$40),"")</f>
        <v/>
      </c>
      <c r="AB30" s="52" t="str">
        <f>IF(AND('Mapa final'!$AA$35="Media",'Mapa final'!$AC$35="Mayor"),CONCATENATE("R5C",'Mapa final'!$Q$35),"")</f>
        <v/>
      </c>
      <c r="AC30" s="53" t="str">
        <f>IF(AND('Mapa final'!$AA$36="Media",'Mapa final'!$AC$36="Mayor"),CONCATENATE("R5C",'Mapa final'!$Q$36),"")</f>
        <v/>
      </c>
      <c r="AD30" s="58" t="str">
        <f>IF(AND('Mapa final'!$AA$37="Media",'Mapa final'!$AC$37="Mayor"),CONCATENATE("R5C",'Mapa final'!$Q$37),"")</f>
        <v/>
      </c>
      <c r="AE30" s="58" t="str">
        <f>IF(AND('Mapa final'!$AA$38="Media",'Mapa final'!$AC$38="Mayor"),CONCATENATE("R5C",'Mapa final'!$Q$38),"")</f>
        <v/>
      </c>
      <c r="AF30" s="58" t="str">
        <f>IF(AND('Mapa final'!$AA$39="Media",'Mapa final'!$AC$39="Mayor"),CONCATENATE("R5C",'Mapa final'!$Q$39),"")</f>
        <v/>
      </c>
      <c r="AG30" s="54" t="str">
        <f>IF(AND('Mapa final'!$AA$40="Media",'Mapa final'!$AC$40="Mayor"),CONCATENATE("R5C",'Mapa final'!$Q$40),"")</f>
        <v/>
      </c>
      <c r="AH30" s="55" t="str">
        <f>IF(AND('Mapa final'!$AA$35="Media",'Mapa final'!$AC$35="Catastrófico"),CONCATENATE("R5C",'Mapa final'!$Q$35),"")</f>
        <v/>
      </c>
      <c r="AI30" s="56" t="str">
        <f>IF(AND('Mapa final'!$AA$36="Media",'Mapa final'!$AC$36="Catastrófico"),CONCATENATE("R5C",'Mapa final'!$Q$36),"")</f>
        <v/>
      </c>
      <c r="AJ30" s="56" t="str">
        <f>IF(AND('Mapa final'!$AA$37="Media",'Mapa final'!$AC$37="Catastrófico"),CONCATENATE("R5C",'Mapa final'!$Q$37),"")</f>
        <v/>
      </c>
      <c r="AK30" s="56" t="str">
        <f>IF(AND('Mapa final'!$AA$38="Media",'Mapa final'!$AC$38="Catastrófico"),CONCATENATE("R5C",'Mapa final'!$Q$38),"")</f>
        <v/>
      </c>
      <c r="AL30" s="56" t="str">
        <f>IF(AND('Mapa final'!$AA$39="Media",'Mapa final'!$AC$39="Catastrófico"),CONCATENATE("R5C",'Mapa final'!$Q$39),"")</f>
        <v/>
      </c>
      <c r="AM30" s="57" t="str">
        <f>IF(AND('Mapa final'!$AA$40="Media",'Mapa final'!$AC$40="Catastrófico"),CONCATENATE("R5C",'Mapa final'!$Q$40),"")</f>
        <v/>
      </c>
      <c r="AN30" s="84"/>
      <c r="AO30" s="395"/>
      <c r="AP30" s="396"/>
      <c r="AQ30" s="396"/>
      <c r="AR30" s="396"/>
      <c r="AS30" s="396"/>
      <c r="AT30" s="397"/>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row>
    <row r="31" spans="1:76" ht="15" customHeight="1" x14ac:dyDescent="0.3">
      <c r="A31" s="84"/>
      <c r="B31" s="313"/>
      <c r="C31" s="313"/>
      <c r="D31" s="314"/>
      <c r="E31" s="354"/>
      <c r="F31" s="355"/>
      <c r="G31" s="355"/>
      <c r="H31" s="355"/>
      <c r="I31" s="356"/>
      <c r="J31" s="68" t="str">
        <f>IF(AND('Mapa final'!$AA$41="Media",'Mapa final'!$AC$41="Leve"),CONCATENATE("R6C",'Mapa final'!$Q$41),"")</f>
        <v/>
      </c>
      <c r="K31" s="69" t="str">
        <f>IF(AND('Mapa final'!$AA$42="Media",'Mapa final'!$AC$42="Leve"),CONCATENATE("R6C",'Mapa final'!$Q$42),"")</f>
        <v/>
      </c>
      <c r="L31" s="69" t="str">
        <f>IF(AND('Mapa final'!$AA$43="Media",'Mapa final'!$AC$43="Leve"),CONCATENATE("R6C",'Mapa final'!$Q$43),"")</f>
        <v/>
      </c>
      <c r="M31" s="69" t="str">
        <f>IF(AND('Mapa final'!$AA$44="Media",'Mapa final'!$AC$44="Leve"),CONCATENATE("R6C",'Mapa final'!$Q$44),"")</f>
        <v/>
      </c>
      <c r="N31" s="69" t="str">
        <f>IF(AND('Mapa final'!$AA$45="Media",'Mapa final'!$AC$45="Leve"),CONCATENATE("R6C",'Mapa final'!$Q$45),"")</f>
        <v/>
      </c>
      <c r="O31" s="70" t="str">
        <f>IF(AND('Mapa final'!$AA$46="Media",'Mapa final'!$AC$46="Leve"),CONCATENATE("R6C",'Mapa final'!$Q$46),"")</f>
        <v/>
      </c>
      <c r="P31" s="68" t="str">
        <f>IF(AND('Mapa final'!$AA$41="Media",'Mapa final'!$AC$41="Menor"),CONCATENATE("R6C",'Mapa final'!$Q$41),"")</f>
        <v/>
      </c>
      <c r="Q31" s="69" t="str">
        <f>IF(AND('Mapa final'!$AA$42="Media",'Mapa final'!$AC$42="Menor"),CONCATENATE("R6C",'Mapa final'!$Q$42),"")</f>
        <v/>
      </c>
      <c r="R31" s="69" t="str">
        <f>IF(AND('Mapa final'!$AA$43="Media",'Mapa final'!$AC$43="Menor"),CONCATENATE("R6C",'Mapa final'!$Q$43),"")</f>
        <v/>
      </c>
      <c r="S31" s="69" t="str">
        <f>IF(AND('Mapa final'!$AA$44="Media",'Mapa final'!$AC$44="Menor"),CONCATENATE("R6C",'Mapa final'!$Q$44),"")</f>
        <v/>
      </c>
      <c r="T31" s="69" t="str">
        <f>IF(AND('Mapa final'!$AA$45="Media",'Mapa final'!$AC$45="Menor"),CONCATENATE("R6C",'Mapa final'!$Q$45),"")</f>
        <v/>
      </c>
      <c r="U31" s="70" t="str">
        <f>IF(AND('Mapa final'!$AA$46="Media",'Mapa final'!$AC$46="Menor"),CONCATENATE("R6C",'Mapa final'!$Q$46),"")</f>
        <v/>
      </c>
      <c r="V31" s="68" t="str">
        <f>IF(AND('Mapa final'!$AA$41="Media",'Mapa final'!$AC$41="Moderado"),CONCATENATE("R6C",'Mapa final'!$Q$41),"")</f>
        <v/>
      </c>
      <c r="W31" s="69" t="str">
        <f>IF(AND('Mapa final'!$AA$42="Media",'Mapa final'!$AC$42="Moderado"),CONCATENATE("R6C",'Mapa final'!$Q$42),"")</f>
        <v/>
      </c>
      <c r="X31" s="69" t="str">
        <f>IF(AND('Mapa final'!$AA$43="Media",'Mapa final'!$AC$43="Moderado"),CONCATENATE("R6C",'Mapa final'!$Q$43),"")</f>
        <v/>
      </c>
      <c r="Y31" s="69" t="str">
        <f>IF(AND('Mapa final'!$AA$44="Media",'Mapa final'!$AC$44="Moderado"),CONCATENATE("R6C",'Mapa final'!$Q$44),"")</f>
        <v/>
      </c>
      <c r="Z31" s="69" t="str">
        <f>IF(AND('Mapa final'!$AA$45="Media",'Mapa final'!$AC$45="Moderado"),CONCATENATE("R6C",'Mapa final'!$Q$45),"")</f>
        <v/>
      </c>
      <c r="AA31" s="70" t="str">
        <f>IF(AND('Mapa final'!$AA$46="Media",'Mapa final'!$AC$46="Moderado"),CONCATENATE("R6C",'Mapa final'!$Q$46),"")</f>
        <v/>
      </c>
      <c r="AB31" s="52" t="str">
        <f>IF(AND('Mapa final'!$AA$41="Media",'Mapa final'!$AC$41="Mayor"),CONCATENATE("R6C",'Mapa final'!$Q$41),"")</f>
        <v/>
      </c>
      <c r="AC31" s="53" t="str">
        <f>IF(AND('Mapa final'!$AA$42="Media",'Mapa final'!$AC$42="Mayor"),CONCATENATE("R6C",'Mapa final'!$Q$42),"")</f>
        <v/>
      </c>
      <c r="AD31" s="58" t="str">
        <f>IF(AND('Mapa final'!$AA$43="Media",'Mapa final'!$AC$43="Mayor"),CONCATENATE("R6C",'Mapa final'!$Q$43),"")</f>
        <v/>
      </c>
      <c r="AE31" s="58" t="str">
        <f>IF(AND('Mapa final'!$AA$44="Media",'Mapa final'!$AC$44="Mayor"),CONCATENATE("R6C",'Mapa final'!$Q$44),"")</f>
        <v/>
      </c>
      <c r="AF31" s="58" t="str">
        <f>IF(AND('Mapa final'!$AA$45="Media",'Mapa final'!$AC$45="Mayor"),CONCATENATE("R6C",'Mapa final'!$Q$45),"")</f>
        <v/>
      </c>
      <c r="AG31" s="54" t="str">
        <f>IF(AND('Mapa final'!$AA$46="Media",'Mapa final'!$AC$46="Mayor"),CONCATENATE("R6C",'Mapa final'!$Q$46),"")</f>
        <v/>
      </c>
      <c r="AH31" s="55" t="str">
        <f>IF(AND('Mapa final'!$AA$41="Media",'Mapa final'!$AC$41="Catastrófico"),CONCATENATE("R6C",'Mapa final'!$Q$41),"")</f>
        <v/>
      </c>
      <c r="AI31" s="56" t="str">
        <f>IF(AND('Mapa final'!$AA$42="Media",'Mapa final'!$AC$42="Catastrófico"),CONCATENATE("R6C",'Mapa final'!$Q$42),"")</f>
        <v/>
      </c>
      <c r="AJ31" s="56" t="str">
        <f>IF(AND('Mapa final'!$AA$43="Media",'Mapa final'!$AC$43="Catastrófico"),CONCATENATE("R6C",'Mapa final'!$Q$43),"")</f>
        <v/>
      </c>
      <c r="AK31" s="56" t="str">
        <f>IF(AND('Mapa final'!$AA$44="Media",'Mapa final'!$AC$44="Catastrófico"),CONCATENATE("R6C",'Mapa final'!$Q$44),"")</f>
        <v/>
      </c>
      <c r="AL31" s="56" t="str">
        <f>IF(AND('Mapa final'!$AA$45="Media",'Mapa final'!$AC$45="Catastrófico"),CONCATENATE("R6C",'Mapa final'!$Q$45),"")</f>
        <v/>
      </c>
      <c r="AM31" s="57" t="str">
        <f>IF(AND('Mapa final'!$AA$46="Media",'Mapa final'!$AC$46="Catastrófico"),CONCATENATE("R6C",'Mapa final'!$Q$46),"")</f>
        <v/>
      </c>
      <c r="AN31" s="84"/>
      <c r="AO31" s="395"/>
      <c r="AP31" s="396"/>
      <c r="AQ31" s="396"/>
      <c r="AR31" s="396"/>
      <c r="AS31" s="396"/>
      <c r="AT31" s="397"/>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row>
    <row r="32" spans="1:76" ht="15" customHeight="1" x14ac:dyDescent="0.3">
      <c r="A32" s="84"/>
      <c r="B32" s="313"/>
      <c r="C32" s="313"/>
      <c r="D32" s="314"/>
      <c r="E32" s="354"/>
      <c r="F32" s="355"/>
      <c r="G32" s="355"/>
      <c r="H32" s="355"/>
      <c r="I32" s="356"/>
      <c r="J32" s="68" t="str">
        <f>IF(AND('Mapa final'!$AA$47="Media",'Mapa final'!$AC$47="Leve"),CONCATENATE("R7C",'Mapa final'!$Q$47),"")</f>
        <v/>
      </c>
      <c r="K32" s="69" t="str">
        <f>IF(AND('Mapa final'!$AA$48="Media",'Mapa final'!$AC$48="Leve"),CONCATENATE("R7C",'Mapa final'!$Q$48),"")</f>
        <v/>
      </c>
      <c r="L32" s="69" t="str">
        <f>IF(AND('Mapa final'!$AA$49="Media",'Mapa final'!$AC$49="Leve"),CONCATENATE("R7C",'Mapa final'!$Q$49),"")</f>
        <v/>
      </c>
      <c r="M32" s="69" t="str">
        <f>IF(AND('Mapa final'!$AA$50="Media",'Mapa final'!$AC$50="Leve"),CONCATENATE("R7C",'Mapa final'!$Q$50),"")</f>
        <v/>
      </c>
      <c r="N32" s="69" t="str">
        <f>IF(AND('Mapa final'!$AA$51="Media",'Mapa final'!$AC$51="Leve"),CONCATENATE("R7C",'Mapa final'!$Q$51),"")</f>
        <v/>
      </c>
      <c r="O32" s="70" t="str">
        <f>IF(AND('Mapa final'!$AA$52="Media",'Mapa final'!$AC$52="Leve"),CONCATENATE("R7C",'Mapa final'!$Q$52),"")</f>
        <v/>
      </c>
      <c r="P32" s="68" t="str">
        <f>IF(AND('Mapa final'!$AA$47="Media",'Mapa final'!$AC$47="Menor"),CONCATENATE("R7C",'Mapa final'!$Q$47),"")</f>
        <v/>
      </c>
      <c r="Q32" s="69" t="str">
        <f>IF(AND('Mapa final'!$AA$48="Media",'Mapa final'!$AC$48="Menor"),CONCATENATE("R7C",'Mapa final'!$Q$48),"")</f>
        <v/>
      </c>
      <c r="R32" s="69" t="str">
        <f>IF(AND('Mapa final'!$AA$49="Media",'Mapa final'!$AC$49="Menor"),CONCATENATE("R7C",'Mapa final'!$Q$49),"")</f>
        <v/>
      </c>
      <c r="S32" s="69" t="str">
        <f>IF(AND('Mapa final'!$AA$50="Media",'Mapa final'!$AC$50="Menor"),CONCATENATE("R7C",'Mapa final'!$Q$50),"")</f>
        <v/>
      </c>
      <c r="T32" s="69" t="str">
        <f>IF(AND('Mapa final'!$AA$51="Media",'Mapa final'!$AC$51="Menor"),CONCATENATE("R7C",'Mapa final'!$Q$51),"")</f>
        <v/>
      </c>
      <c r="U32" s="70" t="str">
        <f>IF(AND('Mapa final'!$AA$52="Media",'Mapa final'!$AC$52="Menor"),CONCATENATE("R7C",'Mapa final'!$Q$52),"")</f>
        <v/>
      </c>
      <c r="V32" s="68" t="str">
        <f>IF(AND('Mapa final'!$AA$47="Media",'Mapa final'!$AC$47="Moderado"),CONCATENATE("R7C",'Mapa final'!$Q$47),"")</f>
        <v/>
      </c>
      <c r="W32" s="69" t="str">
        <f>IF(AND('Mapa final'!$AA$48="Media",'Mapa final'!$AC$48="Moderado"),CONCATENATE("R7C",'Mapa final'!$Q$48),"")</f>
        <v/>
      </c>
      <c r="X32" s="69" t="str">
        <f>IF(AND('Mapa final'!$AA$49="Media",'Mapa final'!$AC$49="Moderado"),CONCATENATE("R7C",'Mapa final'!$Q$49),"")</f>
        <v/>
      </c>
      <c r="Y32" s="69" t="str">
        <f>IF(AND('Mapa final'!$AA$50="Media",'Mapa final'!$AC$50="Moderado"),CONCATENATE("R7C",'Mapa final'!$Q$50),"")</f>
        <v/>
      </c>
      <c r="Z32" s="69" t="str">
        <f>IF(AND('Mapa final'!$AA$51="Media",'Mapa final'!$AC$51="Moderado"),CONCATENATE("R7C",'Mapa final'!$Q$51),"")</f>
        <v/>
      </c>
      <c r="AA32" s="70" t="str">
        <f>IF(AND('Mapa final'!$AA$52="Media",'Mapa final'!$AC$52="Moderado"),CONCATENATE("R7C",'Mapa final'!$Q$52),"")</f>
        <v/>
      </c>
      <c r="AB32" s="52" t="str">
        <f>IF(AND('Mapa final'!$AA$47="Media",'Mapa final'!$AC$47="Mayor"),CONCATENATE("R7C",'Mapa final'!$Q$47),"")</f>
        <v/>
      </c>
      <c r="AC32" s="53" t="str">
        <f>IF(AND('Mapa final'!$AA$48="Media",'Mapa final'!$AC$48="Mayor"),CONCATENATE("R7C",'Mapa final'!$Q$48),"")</f>
        <v/>
      </c>
      <c r="AD32" s="58" t="str">
        <f>IF(AND('Mapa final'!$AA$49="Media",'Mapa final'!$AC$49="Mayor"),CONCATENATE("R7C",'Mapa final'!$Q$49),"")</f>
        <v/>
      </c>
      <c r="AE32" s="58" t="str">
        <f>IF(AND('Mapa final'!$AA$50="Media",'Mapa final'!$AC$50="Mayor"),CONCATENATE("R7C",'Mapa final'!$Q$50),"")</f>
        <v/>
      </c>
      <c r="AF32" s="58" t="str">
        <f>IF(AND('Mapa final'!$AA$51="Media",'Mapa final'!$AC$51="Mayor"),CONCATENATE("R7C",'Mapa final'!$Q$51),"")</f>
        <v/>
      </c>
      <c r="AG32" s="54" t="str">
        <f>IF(AND('Mapa final'!$AA$52="Media",'Mapa final'!$AC$52="Mayor"),CONCATENATE("R7C",'Mapa final'!$Q$52),"")</f>
        <v/>
      </c>
      <c r="AH32" s="55" t="str">
        <f>IF(AND('Mapa final'!$AA$47="Media",'Mapa final'!$AC$47="Catastrófico"),CONCATENATE("R7C",'Mapa final'!$Q$47),"")</f>
        <v/>
      </c>
      <c r="AI32" s="56" t="str">
        <f>IF(AND('Mapa final'!$AA$48="Media",'Mapa final'!$AC$48="Catastrófico"),CONCATENATE("R7C",'Mapa final'!$Q$48),"")</f>
        <v/>
      </c>
      <c r="AJ32" s="56" t="str">
        <f>IF(AND('Mapa final'!$AA$49="Media",'Mapa final'!$AC$49="Catastrófico"),CONCATENATE("R7C",'Mapa final'!$Q$49),"")</f>
        <v/>
      </c>
      <c r="AK32" s="56" t="str">
        <f>IF(AND('Mapa final'!$AA$50="Media",'Mapa final'!$AC$50="Catastrófico"),CONCATENATE("R7C",'Mapa final'!$Q$50),"")</f>
        <v/>
      </c>
      <c r="AL32" s="56" t="str">
        <f>IF(AND('Mapa final'!$AA$51="Media",'Mapa final'!$AC$51="Catastrófico"),CONCATENATE("R7C",'Mapa final'!$Q$51),"")</f>
        <v/>
      </c>
      <c r="AM32" s="57" t="str">
        <f>IF(AND('Mapa final'!$AA$52="Media",'Mapa final'!$AC$52="Catastrófico"),CONCATENATE("R7C",'Mapa final'!$Q$52),"")</f>
        <v/>
      </c>
      <c r="AN32" s="84"/>
      <c r="AO32" s="395"/>
      <c r="AP32" s="396"/>
      <c r="AQ32" s="396"/>
      <c r="AR32" s="396"/>
      <c r="AS32" s="396"/>
      <c r="AT32" s="397"/>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84"/>
      <c r="BU32" s="84"/>
      <c r="BV32" s="84"/>
      <c r="BW32" s="84"/>
      <c r="BX32" s="84"/>
    </row>
    <row r="33" spans="1:80" ht="15" customHeight="1" x14ac:dyDescent="0.3">
      <c r="A33" s="84"/>
      <c r="B33" s="313"/>
      <c r="C33" s="313"/>
      <c r="D33" s="314"/>
      <c r="E33" s="354"/>
      <c r="F33" s="355"/>
      <c r="G33" s="355"/>
      <c r="H33" s="355"/>
      <c r="I33" s="356"/>
      <c r="J33" s="68" t="str">
        <f>IF(AND('Mapa final'!$AA$53="Media",'Mapa final'!$AC$53="Leve"),CONCATENATE("R8C",'Mapa final'!$Q$53),"")</f>
        <v/>
      </c>
      <c r="K33" s="69" t="str">
        <f>IF(AND('Mapa final'!$AA$54="Media",'Mapa final'!$AC$54="Leve"),CONCATENATE("R8C",'Mapa final'!$Q$54),"")</f>
        <v/>
      </c>
      <c r="L33" s="69" t="str">
        <f>IF(AND('Mapa final'!$AA$55="Media",'Mapa final'!$AC$55="Leve"),CONCATENATE("R8C",'Mapa final'!$Q$55),"")</f>
        <v/>
      </c>
      <c r="M33" s="69" t="str">
        <f>IF(AND('Mapa final'!$AA$56="Media",'Mapa final'!$AC$56="Leve"),CONCATENATE("R8C",'Mapa final'!$Q$56),"")</f>
        <v/>
      </c>
      <c r="N33" s="69" t="str">
        <f>IF(AND('Mapa final'!$AA$57="Media",'Mapa final'!$AC$57="Leve"),CONCATENATE("R8C",'Mapa final'!$Q$57),"")</f>
        <v/>
      </c>
      <c r="O33" s="70" t="str">
        <f>IF(AND('Mapa final'!$AA$58="Media",'Mapa final'!$AC$58="Leve"),CONCATENATE("R8C",'Mapa final'!$Q$58),"")</f>
        <v/>
      </c>
      <c r="P33" s="68" t="str">
        <f>IF(AND('Mapa final'!$AA$53="Media",'Mapa final'!$AC$53="Menor"),CONCATENATE("R8C",'Mapa final'!$Q$53),"")</f>
        <v/>
      </c>
      <c r="Q33" s="69" t="str">
        <f>IF(AND('Mapa final'!$AA$54="Media",'Mapa final'!$AC$54="Menor"),CONCATENATE("R8C",'Mapa final'!$Q$54),"")</f>
        <v/>
      </c>
      <c r="R33" s="69" t="str">
        <f>IF(AND('Mapa final'!$AA$55="Media",'Mapa final'!$AC$55="Menor"),CONCATENATE("R8C",'Mapa final'!$Q$55),"")</f>
        <v/>
      </c>
      <c r="S33" s="69" t="str">
        <f>IF(AND('Mapa final'!$AA$56="Media",'Mapa final'!$AC$56="Menor"),CONCATENATE("R8C",'Mapa final'!$Q$56),"")</f>
        <v/>
      </c>
      <c r="T33" s="69" t="str">
        <f>IF(AND('Mapa final'!$AA$57="Media",'Mapa final'!$AC$57="Menor"),CONCATENATE("R8C",'Mapa final'!$Q$57),"")</f>
        <v/>
      </c>
      <c r="U33" s="70" t="str">
        <f>IF(AND('Mapa final'!$AA$58="Media",'Mapa final'!$AC$58="Menor"),CONCATENATE("R8C",'Mapa final'!$Q$58),"")</f>
        <v/>
      </c>
      <c r="V33" s="68" t="str">
        <f>IF(AND('Mapa final'!$AA$53="Media",'Mapa final'!$AC$53="Moderado"),CONCATENATE("R8C",'Mapa final'!$Q$53),"")</f>
        <v/>
      </c>
      <c r="W33" s="69" t="str">
        <f>IF(AND('Mapa final'!$AA$54="Media",'Mapa final'!$AC$54="Moderado"),CONCATENATE("R8C",'Mapa final'!$Q$54),"")</f>
        <v/>
      </c>
      <c r="X33" s="69" t="str">
        <f>IF(AND('Mapa final'!$AA$55="Media",'Mapa final'!$AC$55="Moderado"),CONCATENATE("R8C",'Mapa final'!$Q$55),"")</f>
        <v/>
      </c>
      <c r="Y33" s="69" t="str">
        <f>IF(AND('Mapa final'!$AA$56="Media",'Mapa final'!$AC$56="Moderado"),CONCATENATE("R8C",'Mapa final'!$Q$56),"")</f>
        <v/>
      </c>
      <c r="Z33" s="69" t="str">
        <f>IF(AND('Mapa final'!$AA$57="Media",'Mapa final'!$AC$57="Moderado"),CONCATENATE("R8C",'Mapa final'!$Q$57),"")</f>
        <v/>
      </c>
      <c r="AA33" s="70" t="str">
        <f>IF(AND('Mapa final'!$AA$58="Media",'Mapa final'!$AC$58="Moderado"),CONCATENATE("R8C",'Mapa final'!$Q$58),"")</f>
        <v/>
      </c>
      <c r="AB33" s="52" t="str">
        <f>IF(AND('Mapa final'!$AA$53="Media",'Mapa final'!$AC$53="Mayor"),CONCATENATE("R8C",'Mapa final'!$Q$53),"")</f>
        <v/>
      </c>
      <c r="AC33" s="53" t="str">
        <f>IF(AND('Mapa final'!$AA$54="Media",'Mapa final'!$AC$54="Mayor"),CONCATENATE("R8C",'Mapa final'!$Q$54),"")</f>
        <v/>
      </c>
      <c r="AD33" s="58" t="str">
        <f>IF(AND('Mapa final'!$AA$55="Media",'Mapa final'!$AC$55="Mayor"),CONCATENATE("R8C",'Mapa final'!$Q$55),"")</f>
        <v/>
      </c>
      <c r="AE33" s="58" t="str">
        <f>IF(AND('Mapa final'!$AA$56="Media",'Mapa final'!$AC$56="Mayor"),CONCATENATE("R8C",'Mapa final'!$Q$56),"")</f>
        <v/>
      </c>
      <c r="AF33" s="58" t="str">
        <f>IF(AND('Mapa final'!$AA$57="Media",'Mapa final'!$AC$57="Mayor"),CONCATENATE("R8C",'Mapa final'!$Q$57),"")</f>
        <v/>
      </c>
      <c r="AG33" s="54" t="str">
        <f>IF(AND('Mapa final'!$AA$58="Media",'Mapa final'!$AC$58="Mayor"),CONCATENATE("R8C",'Mapa final'!$Q$58),"")</f>
        <v/>
      </c>
      <c r="AH33" s="55" t="str">
        <f>IF(AND('Mapa final'!$AA$53="Media",'Mapa final'!$AC$53="Catastrófico"),CONCATENATE("R8C",'Mapa final'!$Q$53),"")</f>
        <v/>
      </c>
      <c r="AI33" s="56" t="str">
        <f>IF(AND('Mapa final'!$AA$54="Media",'Mapa final'!$AC$54="Catastrófico"),CONCATENATE("R8C",'Mapa final'!$Q$54),"")</f>
        <v/>
      </c>
      <c r="AJ33" s="56" t="str">
        <f>IF(AND('Mapa final'!$AA$55="Media",'Mapa final'!$AC$55="Catastrófico"),CONCATENATE("R8C",'Mapa final'!$Q$55),"")</f>
        <v/>
      </c>
      <c r="AK33" s="56" t="str">
        <f>IF(AND('Mapa final'!$AA$56="Media",'Mapa final'!$AC$56="Catastrófico"),CONCATENATE("R8C",'Mapa final'!$Q$56),"")</f>
        <v/>
      </c>
      <c r="AL33" s="56" t="str">
        <f>IF(AND('Mapa final'!$AA$57="Media",'Mapa final'!$AC$57="Catastrófico"),CONCATENATE("R8C",'Mapa final'!$Q$57),"")</f>
        <v/>
      </c>
      <c r="AM33" s="57" t="str">
        <f>IF(AND('Mapa final'!$AA$58="Media",'Mapa final'!$AC$58="Catastrófico"),CONCATENATE("R8C",'Mapa final'!$Q$58),"")</f>
        <v/>
      </c>
      <c r="AN33" s="84"/>
      <c r="AO33" s="395"/>
      <c r="AP33" s="396"/>
      <c r="AQ33" s="396"/>
      <c r="AR33" s="396"/>
      <c r="AS33" s="396"/>
      <c r="AT33" s="397"/>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84"/>
      <c r="BU33" s="84"/>
      <c r="BV33" s="84"/>
      <c r="BW33" s="84"/>
      <c r="BX33" s="84"/>
    </row>
    <row r="34" spans="1:80" ht="15" customHeight="1" x14ac:dyDescent="0.3">
      <c r="A34" s="84"/>
      <c r="B34" s="313"/>
      <c r="C34" s="313"/>
      <c r="D34" s="314"/>
      <c r="E34" s="354"/>
      <c r="F34" s="355"/>
      <c r="G34" s="355"/>
      <c r="H34" s="355"/>
      <c r="I34" s="356"/>
      <c r="J34" s="68" t="str">
        <f>IF(AND('Mapa final'!$AA$59="Media",'Mapa final'!$AC$59="Leve"),CONCATENATE("R9C",'Mapa final'!$Q$59),"")</f>
        <v/>
      </c>
      <c r="K34" s="69" t="str">
        <f>IF(AND('Mapa final'!$AA$60="Media",'Mapa final'!$AC$60="Leve"),CONCATENATE("R9C",'Mapa final'!$Q$60),"")</f>
        <v/>
      </c>
      <c r="L34" s="69" t="str">
        <f>IF(AND('Mapa final'!$AA$61="Media",'Mapa final'!$AC$61="Leve"),CONCATENATE("R9C",'Mapa final'!$Q$61),"")</f>
        <v/>
      </c>
      <c r="M34" s="69" t="str">
        <f>IF(AND('Mapa final'!$AA$62="Media",'Mapa final'!$AC$62="Leve"),CONCATENATE("R9C",'Mapa final'!$Q$62),"")</f>
        <v/>
      </c>
      <c r="N34" s="69" t="str">
        <f>IF(AND('Mapa final'!$AA$63="Media",'Mapa final'!$AC$63="Leve"),CONCATENATE("R9C",'Mapa final'!$Q$63),"")</f>
        <v/>
      </c>
      <c r="O34" s="70" t="str">
        <f>IF(AND('Mapa final'!$AA$64="Media",'Mapa final'!$AC$64="Leve"),CONCATENATE("R9C",'Mapa final'!$Q$64),"")</f>
        <v/>
      </c>
      <c r="P34" s="68" t="str">
        <f>IF(AND('Mapa final'!$AA$59="Media",'Mapa final'!$AC$59="Menor"),CONCATENATE("R9C",'Mapa final'!$Q$59),"")</f>
        <v/>
      </c>
      <c r="Q34" s="69" t="str">
        <f>IF(AND('Mapa final'!$AA$60="Media",'Mapa final'!$AC$60="Menor"),CONCATENATE("R9C",'Mapa final'!$Q$60),"")</f>
        <v/>
      </c>
      <c r="R34" s="69" t="str">
        <f>IF(AND('Mapa final'!$AA$61="Media",'Mapa final'!$AC$61="Menor"),CONCATENATE("R9C",'Mapa final'!$Q$61),"")</f>
        <v/>
      </c>
      <c r="S34" s="69" t="str">
        <f>IF(AND('Mapa final'!$AA$62="Media",'Mapa final'!$AC$62="Menor"),CONCATENATE("R9C",'Mapa final'!$Q$62),"")</f>
        <v/>
      </c>
      <c r="T34" s="69" t="str">
        <f>IF(AND('Mapa final'!$AA$63="Media",'Mapa final'!$AC$63="Menor"),CONCATENATE("R9C",'Mapa final'!$Q$63),"")</f>
        <v/>
      </c>
      <c r="U34" s="70" t="str">
        <f>IF(AND('Mapa final'!$AA$64="Media",'Mapa final'!$AC$64="Menor"),CONCATENATE("R9C",'Mapa final'!$Q$64),"")</f>
        <v/>
      </c>
      <c r="V34" s="68" t="str">
        <f>IF(AND('Mapa final'!$AA$59="Media",'Mapa final'!$AC$59="Moderado"),CONCATENATE("R9C",'Mapa final'!$Q$59),"")</f>
        <v/>
      </c>
      <c r="W34" s="69" t="str">
        <f>IF(AND('Mapa final'!$AA$60="Media",'Mapa final'!$AC$60="Moderado"),CONCATENATE("R9C",'Mapa final'!$Q$60),"")</f>
        <v/>
      </c>
      <c r="X34" s="69" t="str">
        <f>IF(AND('Mapa final'!$AA$61="Media",'Mapa final'!$AC$61="Moderado"),CONCATENATE("R9C",'Mapa final'!$Q$61),"")</f>
        <v/>
      </c>
      <c r="Y34" s="69" t="str">
        <f>IF(AND('Mapa final'!$AA$62="Media",'Mapa final'!$AC$62="Moderado"),CONCATENATE("R9C",'Mapa final'!$Q$62),"")</f>
        <v/>
      </c>
      <c r="Z34" s="69" t="str">
        <f>IF(AND('Mapa final'!$AA$63="Media",'Mapa final'!$AC$63="Moderado"),CONCATENATE("R9C",'Mapa final'!$Q$63),"")</f>
        <v/>
      </c>
      <c r="AA34" s="70" t="str">
        <f>IF(AND('Mapa final'!$AA$64="Media",'Mapa final'!$AC$64="Moderado"),CONCATENATE("R9C",'Mapa final'!$Q$64),"")</f>
        <v/>
      </c>
      <c r="AB34" s="52" t="str">
        <f>IF(AND('Mapa final'!$AA$59="Media",'Mapa final'!$AC$59="Mayor"),CONCATENATE("R9C",'Mapa final'!$Q$59),"")</f>
        <v/>
      </c>
      <c r="AC34" s="53" t="str">
        <f>IF(AND('Mapa final'!$AA$60="Media",'Mapa final'!$AC$60="Mayor"),CONCATENATE("R9C",'Mapa final'!$Q$60),"")</f>
        <v/>
      </c>
      <c r="AD34" s="58" t="str">
        <f>IF(AND('Mapa final'!$AA$61="Media",'Mapa final'!$AC$61="Mayor"),CONCATENATE("R9C",'Mapa final'!$Q$61),"")</f>
        <v/>
      </c>
      <c r="AE34" s="58" t="str">
        <f>IF(AND('Mapa final'!$AA$62="Media",'Mapa final'!$AC$62="Mayor"),CONCATENATE("R9C",'Mapa final'!$Q$62),"")</f>
        <v/>
      </c>
      <c r="AF34" s="58" t="str">
        <f>IF(AND('Mapa final'!$AA$63="Media",'Mapa final'!$AC$63="Mayor"),CONCATENATE("R9C",'Mapa final'!$Q$63),"")</f>
        <v/>
      </c>
      <c r="AG34" s="54" t="str">
        <f>IF(AND('Mapa final'!$AA$64="Media",'Mapa final'!$AC$64="Mayor"),CONCATENATE("R9C",'Mapa final'!$Q$64),"")</f>
        <v/>
      </c>
      <c r="AH34" s="55" t="str">
        <f>IF(AND('Mapa final'!$AA$59="Media",'Mapa final'!$AC$59="Catastrófico"),CONCATENATE("R9C",'Mapa final'!$Q$59),"")</f>
        <v/>
      </c>
      <c r="AI34" s="56" t="str">
        <f>IF(AND('Mapa final'!$AA$60="Media",'Mapa final'!$AC$60="Catastrófico"),CONCATENATE("R9C",'Mapa final'!$Q$60),"")</f>
        <v/>
      </c>
      <c r="AJ34" s="56" t="str">
        <f>IF(AND('Mapa final'!$AA$61="Media",'Mapa final'!$AC$61="Catastrófico"),CONCATENATE("R9C",'Mapa final'!$Q$61),"")</f>
        <v/>
      </c>
      <c r="AK34" s="56" t="str">
        <f>IF(AND('Mapa final'!$AA$62="Media",'Mapa final'!$AC$62="Catastrófico"),CONCATENATE("R9C",'Mapa final'!$Q$62),"")</f>
        <v/>
      </c>
      <c r="AL34" s="56" t="str">
        <f>IF(AND('Mapa final'!$AA$63="Media",'Mapa final'!$AC$63="Catastrófico"),CONCATENATE("R9C",'Mapa final'!$Q$63),"")</f>
        <v/>
      </c>
      <c r="AM34" s="57" t="str">
        <f>IF(AND('Mapa final'!$AA$64="Media",'Mapa final'!$AC$64="Catastrófico"),CONCATENATE("R9C",'Mapa final'!$Q$64),"")</f>
        <v/>
      </c>
      <c r="AN34" s="84"/>
      <c r="AO34" s="395"/>
      <c r="AP34" s="396"/>
      <c r="AQ34" s="396"/>
      <c r="AR34" s="396"/>
      <c r="AS34" s="396"/>
      <c r="AT34" s="397"/>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row>
    <row r="35" spans="1:80" ht="15.75" customHeight="1" thickBot="1" x14ac:dyDescent="0.35">
      <c r="A35" s="84"/>
      <c r="B35" s="313"/>
      <c r="C35" s="313"/>
      <c r="D35" s="314"/>
      <c r="E35" s="357"/>
      <c r="F35" s="358"/>
      <c r="G35" s="358"/>
      <c r="H35" s="358"/>
      <c r="I35" s="359"/>
      <c r="J35" s="68" t="str">
        <f>IF(AND('Mapa final'!$AA$65="Media",'Mapa final'!$AC$65="Leve"),CONCATENATE("R10C",'Mapa final'!$Q$65),"")</f>
        <v/>
      </c>
      <c r="K35" s="69" t="str">
        <f>IF(AND('Mapa final'!$AA$66="Media",'Mapa final'!$AC$66="Leve"),CONCATENATE("R10C",'Mapa final'!$Q$66),"")</f>
        <v/>
      </c>
      <c r="L35" s="69" t="str">
        <f>IF(AND('Mapa final'!$AA$67="Media",'Mapa final'!$AC$67="Leve"),CONCATENATE("R10C",'Mapa final'!$Q$67),"")</f>
        <v/>
      </c>
      <c r="M35" s="69" t="str">
        <f>IF(AND('Mapa final'!$AA$68="Media",'Mapa final'!$AC$68="Leve"),CONCATENATE("R10C",'Mapa final'!$Q$68),"")</f>
        <v/>
      </c>
      <c r="N35" s="69" t="str">
        <f>IF(AND('Mapa final'!$AA$69="Media",'Mapa final'!$AC$69="Leve"),CONCATENATE("R10C",'Mapa final'!$Q$69),"")</f>
        <v/>
      </c>
      <c r="O35" s="70" t="str">
        <f>IF(AND('Mapa final'!$AA$70="Media",'Mapa final'!$AC$70="Leve"),CONCATENATE("R10C",'Mapa final'!$Q$70),"")</f>
        <v/>
      </c>
      <c r="P35" s="68" t="str">
        <f>IF(AND('Mapa final'!$AA$65="Media",'Mapa final'!$AC$65="Menor"),CONCATENATE("R10C",'Mapa final'!$Q$65),"")</f>
        <v/>
      </c>
      <c r="Q35" s="69" t="str">
        <f>IF(AND('Mapa final'!$AA$66="Media",'Mapa final'!$AC$66="Menor"),CONCATENATE("R10C",'Mapa final'!$Q$66),"")</f>
        <v/>
      </c>
      <c r="R35" s="69" t="str">
        <f>IF(AND('Mapa final'!$AA$67="Media",'Mapa final'!$AC$67="Menor"),CONCATENATE("R10C",'Mapa final'!$Q$67),"")</f>
        <v/>
      </c>
      <c r="S35" s="69" t="str">
        <f>IF(AND('Mapa final'!$AA$68="Media",'Mapa final'!$AC$68="Menor"),CONCATENATE("R10C",'Mapa final'!$Q$68),"")</f>
        <v/>
      </c>
      <c r="T35" s="69" t="str">
        <f>IF(AND('Mapa final'!$AA$69="Media",'Mapa final'!$AC$69="Menor"),CONCATENATE("R10C",'Mapa final'!$Q$69),"")</f>
        <v/>
      </c>
      <c r="U35" s="70" t="str">
        <f>IF(AND('Mapa final'!$AA$70="Media",'Mapa final'!$AC$70="Menor"),CONCATENATE("R10C",'Mapa final'!$Q$70),"")</f>
        <v/>
      </c>
      <c r="V35" s="68" t="str">
        <f>IF(AND('Mapa final'!$AA$65="Media",'Mapa final'!$AC$65="Moderado"),CONCATENATE("R10C",'Mapa final'!$Q$65),"")</f>
        <v/>
      </c>
      <c r="W35" s="69" t="str">
        <f>IF(AND('Mapa final'!$AA$66="Media",'Mapa final'!$AC$66="Moderado"),CONCATENATE("R10C",'Mapa final'!$Q$66),"")</f>
        <v/>
      </c>
      <c r="X35" s="69" t="str">
        <f>IF(AND('Mapa final'!$AA$67="Media",'Mapa final'!$AC$67="Moderado"),CONCATENATE("R10C",'Mapa final'!$Q$67),"")</f>
        <v/>
      </c>
      <c r="Y35" s="69" t="str">
        <f>IF(AND('Mapa final'!$AA$68="Media",'Mapa final'!$AC$68="Moderado"),CONCATENATE("R10C",'Mapa final'!$Q$68),"")</f>
        <v/>
      </c>
      <c r="Z35" s="69" t="str">
        <f>IF(AND('Mapa final'!$AA$69="Media",'Mapa final'!$AC$69="Moderado"),CONCATENATE("R10C",'Mapa final'!$Q$69),"")</f>
        <v/>
      </c>
      <c r="AA35" s="70" t="str">
        <f>IF(AND('Mapa final'!$AA$70="Media",'Mapa final'!$AC$70="Moderado"),CONCATENATE("R10C",'Mapa final'!$Q$70),"")</f>
        <v/>
      </c>
      <c r="AB35" s="59" t="str">
        <f>IF(AND('Mapa final'!$AA$65="Media",'Mapa final'!$AC$65="Mayor"),CONCATENATE("R10C",'Mapa final'!$Q$65),"")</f>
        <v/>
      </c>
      <c r="AC35" s="60" t="str">
        <f>IF(AND('Mapa final'!$AA$66="Media",'Mapa final'!$AC$66="Mayor"),CONCATENATE("R10C",'Mapa final'!$Q$66),"")</f>
        <v/>
      </c>
      <c r="AD35" s="60" t="str">
        <f>IF(AND('Mapa final'!$AA$67="Media",'Mapa final'!$AC$67="Mayor"),CONCATENATE("R10C",'Mapa final'!$Q$67),"")</f>
        <v/>
      </c>
      <c r="AE35" s="60" t="str">
        <f>IF(AND('Mapa final'!$AA$68="Media",'Mapa final'!$AC$68="Mayor"),CONCATENATE("R10C",'Mapa final'!$Q$68),"")</f>
        <v/>
      </c>
      <c r="AF35" s="60" t="str">
        <f>IF(AND('Mapa final'!$AA$69="Media",'Mapa final'!$AC$69="Mayor"),CONCATENATE("R10C",'Mapa final'!$Q$69),"")</f>
        <v/>
      </c>
      <c r="AG35" s="61" t="str">
        <f>IF(AND('Mapa final'!$AA$70="Media",'Mapa final'!$AC$70="Mayor"),CONCATENATE("R10C",'Mapa final'!$Q$70),"")</f>
        <v/>
      </c>
      <c r="AH35" s="62" t="str">
        <f>IF(AND('Mapa final'!$AA$65="Media",'Mapa final'!$AC$65="Catastrófico"),CONCATENATE("R10C",'Mapa final'!$Q$65),"")</f>
        <v/>
      </c>
      <c r="AI35" s="63" t="str">
        <f>IF(AND('Mapa final'!$AA$66="Media",'Mapa final'!$AC$66="Catastrófico"),CONCATENATE("R10C",'Mapa final'!$Q$66),"")</f>
        <v/>
      </c>
      <c r="AJ35" s="63" t="str">
        <f>IF(AND('Mapa final'!$AA$67="Media",'Mapa final'!$AC$67="Catastrófico"),CONCATENATE("R10C",'Mapa final'!$Q$67),"")</f>
        <v/>
      </c>
      <c r="AK35" s="63" t="str">
        <f>IF(AND('Mapa final'!$AA$68="Media",'Mapa final'!$AC$68="Catastrófico"),CONCATENATE("R10C",'Mapa final'!$Q$68),"")</f>
        <v/>
      </c>
      <c r="AL35" s="63" t="str">
        <f>IF(AND('Mapa final'!$AA$69="Media",'Mapa final'!$AC$69="Catastrófico"),CONCATENATE("R10C",'Mapa final'!$Q$69),"")</f>
        <v/>
      </c>
      <c r="AM35" s="64" t="str">
        <f>IF(AND('Mapa final'!$AA$70="Media",'Mapa final'!$AC$70="Catastrófico"),CONCATENATE("R10C",'Mapa final'!$Q$70),"")</f>
        <v/>
      </c>
      <c r="AN35" s="84"/>
      <c r="AO35" s="398"/>
      <c r="AP35" s="399"/>
      <c r="AQ35" s="399"/>
      <c r="AR35" s="399"/>
      <c r="AS35" s="399"/>
      <c r="AT35" s="400"/>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row>
    <row r="36" spans="1:80" ht="15" customHeight="1" x14ac:dyDescent="0.3">
      <c r="A36" s="84"/>
      <c r="B36" s="313"/>
      <c r="C36" s="313"/>
      <c r="D36" s="314"/>
      <c r="E36" s="351" t="s">
        <v>106</v>
      </c>
      <c r="F36" s="352"/>
      <c r="G36" s="352"/>
      <c r="H36" s="352"/>
      <c r="I36" s="352"/>
      <c r="J36" s="74" t="str">
        <f>IF(AND('Mapa final'!$AA$11="Baja",'Mapa final'!$AC$11="Leve"),CONCATENATE("R1C",'Mapa final'!$Q$11),"")</f>
        <v/>
      </c>
      <c r="K36" s="75" t="str">
        <f>IF(AND('Mapa final'!$AA$12="Baja",'Mapa final'!$AC$12="Leve"),CONCATENATE("R1C",'Mapa final'!$Q$12),"")</f>
        <v/>
      </c>
      <c r="L36" s="75" t="str">
        <f>IF(AND('Mapa final'!$AA$13="Baja",'Mapa final'!$AC$13="Leve"),CONCATENATE("R1C",'Mapa final'!$Q$13),"")</f>
        <v/>
      </c>
      <c r="M36" s="75" t="str">
        <f>IF(AND('Mapa final'!$AA$14="Baja",'Mapa final'!$AC$14="Leve"),CONCATENATE("R1C",'Mapa final'!$Q$14),"")</f>
        <v/>
      </c>
      <c r="N36" s="75" t="str">
        <f>IF(AND('Mapa final'!$AA$15="Baja",'Mapa final'!$AC$15="Leve"),CONCATENATE("R1C",'Mapa final'!$Q$15),"")</f>
        <v/>
      </c>
      <c r="O36" s="76" t="str">
        <f>IF(AND('Mapa final'!$AA$16="Baja",'Mapa final'!$AC$16="Leve"),CONCATENATE("R1C",'Mapa final'!$Q$16),"")</f>
        <v/>
      </c>
      <c r="P36" s="65" t="str">
        <f>IF(AND('Mapa final'!$AA$11="Baja",'Mapa final'!$AC$11="Menor"),CONCATENATE("R1C",'Mapa final'!$Q$11),"")</f>
        <v/>
      </c>
      <c r="Q36" s="66" t="str">
        <f>IF(AND('Mapa final'!$AA$12="Baja",'Mapa final'!$AC$12="Menor"),CONCATENATE("R1C",'Mapa final'!$Q$12),"")</f>
        <v/>
      </c>
      <c r="R36" s="66" t="str">
        <f>IF(AND('Mapa final'!$AA$13="Baja",'Mapa final'!$AC$13="Menor"),CONCATENATE("R1C",'Mapa final'!$Q$13),"")</f>
        <v/>
      </c>
      <c r="S36" s="66" t="str">
        <f>IF(AND('Mapa final'!$AA$14="Baja",'Mapa final'!$AC$14="Menor"),CONCATENATE("R1C",'Mapa final'!$Q$14),"")</f>
        <v/>
      </c>
      <c r="T36" s="66" t="str">
        <f>IF(AND('Mapa final'!$AA$15="Baja",'Mapa final'!$AC$15="Menor"),CONCATENATE("R1C",'Mapa final'!$Q$15),"")</f>
        <v/>
      </c>
      <c r="U36" s="67" t="str">
        <f>IF(AND('Mapa final'!$AA$16="Baja",'Mapa final'!$AC$16="Menor"),CONCATENATE("R1C",'Mapa final'!$Q$16),"")</f>
        <v/>
      </c>
      <c r="V36" s="65" t="str">
        <f>IF(AND('Mapa final'!$AA$11="Baja",'Mapa final'!$AC$11="Moderado"),CONCATENATE("R1C",'Mapa final'!$Q$11),"")</f>
        <v/>
      </c>
      <c r="W36" s="66" t="str">
        <f>IF(AND('Mapa final'!$AA$12="Baja",'Mapa final'!$AC$12="Moderado"),CONCATENATE("R1C",'Mapa final'!$Q$12),"")</f>
        <v/>
      </c>
      <c r="X36" s="66" t="str">
        <f>IF(AND('Mapa final'!$AA$13="Baja",'Mapa final'!$AC$13="Moderado"),CONCATENATE("R1C",'Mapa final'!$Q$13),"")</f>
        <v/>
      </c>
      <c r="Y36" s="66" t="str">
        <f>IF(AND('Mapa final'!$AA$14="Baja",'Mapa final'!$AC$14="Moderado"),CONCATENATE("R1C",'Mapa final'!$Q$14),"")</f>
        <v/>
      </c>
      <c r="Z36" s="66" t="str">
        <f>IF(AND('Mapa final'!$AA$15="Baja",'Mapa final'!$AC$15="Moderado"),CONCATENATE("R1C",'Mapa final'!$Q$15),"")</f>
        <v/>
      </c>
      <c r="AA36" s="67" t="str">
        <f>IF(AND('Mapa final'!$AA$16="Baja",'Mapa final'!$AC$16="Moderado"),CONCATENATE("R1C",'Mapa final'!$Q$16),"")</f>
        <v/>
      </c>
      <c r="AB36" s="46" t="str">
        <f>IF(AND('Mapa final'!$AA$11="Baja",'Mapa final'!$AC$11="Mayor"),CONCATENATE("R1C",'Mapa final'!$Q$11),"")</f>
        <v/>
      </c>
      <c r="AC36" s="47" t="str">
        <f>IF(AND('Mapa final'!$AA$12="Baja",'Mapa final'!$AC$12="Mayor"),CONCATENATE("R1C",'Mapa final'!$Q$12),"")</f>
        <v/>
      </c>
      <c r="AD36" s="47" t="str">
        <f>IF(AND('Mapa final'!$AA$13="Baja",'Mapa final'!$AC$13="Mayor"),CONCATENATE("R1C",'Mapa final'!$Q$13),"")</f>
        <v/>
      </c>
      <c r="AE36" s="47" t="str">
        <f>IF(AND('Mapa final'!$AA$14="Baja",'Mapa final'!$AC$14="Mayor"),CONCATENATE("R1C",'Mapa final'!$Q$14),"")</f>
        <v/>
      </c>
      <c r="AF36" s="47" t="str">
        <f>IF(AND('Mapa final'!$AA$15="Baja",'Mapa final'!$AC$15="Mayor"),CONCATENATE("R1C",'Mapa final'!$Q$15),"")</f>
        <v/>
      </c>
      <c r="AG36" s="48" t="str">
        <f>IF(AND('Mapa final'!$AA$16="Baja",'Mapa final'!$AC$16="Mayor"),CONCATENATE("R1C",'Mapa final'!$Q$16),"")</f>
        <v/>
      </c>
      <c r="AH36" s="49" t="str">
        <f>IF(AND('Mapa final'!$AA$11="Baja",'Mapa final'!$AC$11="Catastrófico"),CONCATENATE("R1C",'Mapa final'!$Q$11),"")</f>
        <v/>
      </c>
      <c r="AI36" s="50" t="str">
        <f>IF(AND('Mapa final'!$AA$12="Baja",'Mapa final'!$AC$12="Catastrófico"),CONCATENATE("R1C",'Mapa final'!$Q$12),"")</f>
        <v/>
      </c>
      <c r="AJ36" s="50" t="str">
        <f>IF(AND('Mapa final'!$AA$13="Baja",'Mapa final'!$AC$13="Catastrófico"),CONCATENATE("R1C",'Mapa final'!$Q$13),"")</f>
        <v/>
      </c>
      <c r="AK36" s="50" t="str">
        <f>IF(AND('Mapa final'!$AA$14="Baja",'Mapa final'!$AC$14="Catastrófico"),CONCATENATE("R1C",'Mapa final'!$Q$14),"")</f>
        <v/>
      </c>
      <c r="AL36" s="50" t="str">
        <f>IF(AND('Mapa final'!$AA$15="Baja",'Mapa final'!$AC$15="Catastrófico"),CONCATENATE("R1C",'Mapa final'!$Q$15),"")</f>
        <v/>
      </c>
      <c r="AM36" s="51" t="str">
        <f>IF(AND('Mapa final'!$AA$16="Baja",'Mapa final'!$AC$16="Catastrófico"),CONCATENATE("R1C",'Mapa final'!$Q$16),"")</f>
        <v/>
      </c>
      <c r="AN36" s="84"/>
      <c r="AO36" s="383" t="s">
        <v>79</v>
      </c>
      <c r="AP36" s="384"/>
      <c r="AQ36" s="384"/>
      <c r="AR36" s="384"/>
      <c r="AS36" s="384"/>
      <c r="AT36" s="385"/>
      <c r="AU36" s="84"/>
      <c r="AV36" s="84"/>
      <c r="AW36" s="84"/>
      <c r="AX36" s="84"/>
      <c r="AY36" s="84"/>
      <c r="AZ36" s="84"/>
      <c r="BA36" s="84"/>
      <c r="BB36" s="84"/>
      <c r="BC36" s="84"/>
      <c r="BD36" s="84"/>
      <c r="BE36" s="84"/>
      <c r="BF36" s="84"/>
      <c r="BG36" s="84"/>
      <c r="BH36" s="84"/>
      <c r="BI36" s="84"/>
      <c r="BJ36" s="84"/>
      <c r="BK36" s="84"/>
      <c r="BL36" s="84"/>
      <c r="BM36" s="84"/>
      <c r="BN36" s="84"/>
      <c r="BO36" s="84"/>
      <c r="BP36" s="84"/>
      <c r="BQ36" s="84"/>
      <c r="BR36" s="84"/>
      <c r="BS36" s="84"/>
      <c r="BT36" s="84"/>
      <c r="BU36" s="84"/>
      <c r="BV36" s="84"/>
      <c r="BW36" s="84"/>
      <c r="BX36" s="84"/>
    </row>
    <row r="37" spans="1:80" ht="15" customHeight="1" x14ac:dyDescent="0.3">
      <c r="A37" s="84"/>
      <c r="B37" s="313"/>
      <c r="C37" s="313"/>
      <c r="D37" s="314"/>
      <c r="E37" s="370"/>
      <c r="F37" s="371"/>
      <c r="G37" s="371"/>
      <c r="H37" s="371"/>
      <c r="I37" s="371"/>
      <c r="J37" s="77" t="str">
        <f>IF(AND('Mapa final'!$AA$17="Baja",'Mapa final'!$AC$17="Leve"),CONCATENATE("R2C",'Mapa final'!$Q$17),"")</f>
        <v/>
      </c>
      <c r="K37" s="78" t="str">
        <f>IF(AND('Mapa final'!$AA$18="Baja",'Mapa final'!$AC$18="Leve"),CONCATENATE("R2C",'Mapa final'!$Q$18),"")</f>
        <v/>
      </c>
      <c r="L37" s="78" t="str">
        <f>IF(AND('Mapa final'!$AA$19="Baja",'Mapa final'!$AC$19="Leve"),CONCATENATE("R2C",'Mapa final'!$Q$19),"")</f>
        <v/>
      </c>
      <c r="M37" s="78" t="str">
        <f>IF(AND('Mapa final'!$AA$20="Baja",'Mapa final'!$AC$20="Leve"),CONCATENATE("R2C",'Mapa final'!$Q$20),"")</f>
        <v/>
      </c>
      <c r="N37" s="78" t="str">
        <f>IF(AND('Mapa final'!$AA$21="Baja",'Mapa final'!$AC$21="Leve"),CONCATENATE("R2C",'Mapa final'!$Q$21),"")</f>
        <v/>
      </c>
      <c r="O37" s="79" t="str">
        <f>IF(AND('Mapa final'!$AA$22="Baja",'Mapa final'!$AC$22="Leve"),CONCATENATE("R2C",'Mapa final'!$Q$22),"")</f>
        <v/>
      </c>
      <c r="P37" s="68" t="str">
        <f>IF(AND('Mapa final'!$AA$17="Baja",'Mapa final'!$AC$17="Menor"),CONCATENATE("R2C",'Mapa final'!$Q$17),"")</f>
        <v/>
      </c>
      <c r="Q37" s="69" t="str">
        <f>IF(AND('Mapa final'!$AA$18="Baja",'Mapa final'!$AC$18="Menor"),CONCATENATE("R2C",'Mapa final'!$Q$18),"")</f>
        <v/>
      </c>
      <c r="R37" s="69" t="str">
        <f>IF(AND('Mapa final'!$AA$19="Baja",'Mapa final'!$AC$19="Menor"),CONCATENATE("R2C",'Mapa final'!$Q$19),"")</f>
        <v/>
      </c>
      <c r="S37" s="69" t="str">
        <f>IF(AND('Mapa final'!$AA$20="Baja",'Mapa final'!$AC$20="Menor"),CONCATENATE("R2C",'Mapa final'!$Q$20),"")</f>
        <v/>
      </c>
      <c r="T37" s="69" t="str">
        <f>IF(AND('Mapa final'!$AA$21="Baja",'Mapa final'!$AC$21="Menor"),CONCATENATE("R2C",'Mapa final'!$Q$21),"")</f>
        <v/>
      </c>
      <c r="U37" s="70" t="str">
        <f>IF(AND('Mapa final'!$AA$22="Baja",'Mapa final'!$AC$22="Menor"),CONCATENATE("R2C",'Mapa final'!$Q$22),"")</f>
        <v/>
      </c>
      <c r="V37" s="68" t="str">
        <f>IF(AND('Mapa final'!$AA$17="Baja",'Mapa final'!$AC$17="Moderado"),CONCATENATE("R2C",'Mapa final'!$Q$17),"")</f>
        <v/>
      </c>
      <c r="W37" s="69" t="str">
        <f>IF(AND('Mapa final'!$AA$18="Baja",'Mapa final'!$AC$18="Moderado"),CONCATENATE("R2C",'Mapa final'!$Q$18),"")</f>
        <v/>
      </c>
      <c r="X37" s="69" t="str">
        <f>IF(AND('Mapa final'!$AA$19="Baja",'Mapa final'!$AC$19="Moderado"),CONCATENATE("R2C",'Mapa final'!$Q$19),"")</f>
        <v/>
      </c>
      <c r="Y37" s="69" t="str">
        <f>IF(AND('Mapa final'!$AA$20="Baja",'Mapa final'!$AC$20="Moderado"),CONCATENATE("R2C",'Mapa final'!$Q$20),"")</f>
        <v/>
      </c>
      <c r="Z37" s="69" t="str">
        <f>IF(AND('Mapa final'!$AA$21="Baja",'Mapa final'!$AC$21="Moderado"),CONCATENATE("R2C",'Mapa final'!$Q$21),"")</f>
        <v/>
      </c>
      <c r="AA37" s="70" t="str">
        <f>IF(AND('Mapa final'!$AA$22="Baja",'Mapa final'!$AC$22="Moderado"),CONCATENATE("R2C",'Mapa final'!$Q$22),"")</f>
        <v/>
      </c>
      <c r="AB37" s="52" t="str">
        <f>IF(AND('Mapa final'!$AA$17="Baja",'Mapa final'!$AC$17="Mayor"),CONCATENATE("R2C",'Mapa final'!$Q$17),"")</f>
        <v/>
      </c>
      <c r="AC37" s="53" t="str">
        <f>IF(AND('Mapa final'!$AA$18="Baja",'Mapa final'!$AC$18="Mayor"),CONCATENATE("R2C",'Mapa final'!$Q$18),"")</f>
        <v/>
      </c>
      <c r="AD37" s="53" t="str">
        <f>IF(AND('Mapa final'!$AA$19="Baja",'Mapa final'!$AC$19="Mayor"),CONCATENATE("R2C",'Mapa final'!$Q$19),"")</f>
        <v/>
      </c>
      <c r="AE37" s="53" t="str">
        <f>IF(AND('Mapa final'!$AA$20="Baja",'Mapa final'!$AC$20="Mayor"),CONCATENATE("R2C",'Mapa final'!$Q$20),"")</f>
        <v/>
      </c>
      <c r="AF37" s="53" t="str">
        <f>IF(AND('Mapa final'!$AA$21="Baja",'Mapa final'!$AC$21="Mayor"),CONCATENATE("R2C",'Mapa final'!$Q$21),"")</f>
        <v/>
      </c>
      <c r="AG37" s="54" t="str">
        <f>IF(AND('Mapa final'!$AA$22="Baja",'Mapa final'!$AC$22="Mayor"),CONCATENATE("R2C",'Mapa final'!$Q$22),"")</f>
        <v/>
      </c>
      <c r="AH37" s="55" t="str">
        <f>IF(AND('Mapa final'!$AA$17="Baja",'Mapa final'!$AC$17="Catastrófico"),CONCATENATE("R2C",'Mapa final'!$Q$17),"")</f>
        <v/>
      </c>
      <c r="AI37" s="56" t="str">
        <f>IF(AND('Mapa final'!$AA$18="Baja",'Mapa final'!$AC$18="Catastrófico"),CONCATENATE("R2C",'Mapa final'!$Q$18),"")</f>
        <v/>
      </c>
      <c r="AJ37" s="56" t="str">
        <f>IF(AND('Mapa final'!$AA$19="Baja",'Mapa final'!$AC$19="Catastrófico"),CONCATENATE("R2C",'Mapa final'!$Q$19),"")</f>
        <v/>
      </c>
      <c r="AK37" s="56" t="str">
        <f>IF(AND('Mapa final'!$AA$20="Baja",'Mapa final'!$AC$20="Catastrófico"),CONCATENATE("R2C",'Mapa final'!$Q$20),"")</f>
        <v/>
      </c>
      <c r="AL37" s="56" t="str">
        <f>IF(AND('Mapa final'!$AA$21="Baja",'Mapa final'!$AC$21="Catastrófico"),CONCATENATE("R2C",'Mapa final'!$Q$21),"")</f>
        <v/>
      </c>
      <c r="AM37" s="57" t="str">
        <f>IF(AND('Mapa final'!$AA$22="Baja",'Mapa final'!$AC$22="Catastrófico"),CONCATENATE("R2C",'Mapa final'!$Q$22),"")</f>
        <v/>
      </c>
      <c r="AN37" s="84"/>
      <c r="AO37" s="386"/>
      <c r="AP37" s="387"/>
      <c r="AQ37" s="387"/>
      <c r="AR37" s="387"/>
      <c r="AS37" s="387"/>
      <c r="AT37" s="388"/>
      <c r="AU37" s="84"/>
      <c r="AV37" s="84"/>
      <c r="AW37" s="84"/>
      <c r="AX37" s="84"/>
      <c r="AY37" s="84"/>
      <c r="AZ37" s="84"/>
      <c r="BA37" s="84"/>
      <c r="BB37" s="84"/>
      <c r="BC37" s="84"/>
      <c r="BD37" s="84"/>
      <c r="BE37" s="84"/>
      <c r="BF37" s="84"/>
      <c r="BG37" s="84"/>
      <c r="BH37" s="84"/>
      <c r="BI37" s="84"/>
      <c r="BJ37" s="84"/>
      <c r="BK37" s="84"/>
      <c r="BL37" s="84"/>
      <c r="BM37" s="84"/>
      <c r="BN37" s="84"/>
      <c r="BO37" s="84"/>
      <c r="BP37" s="84"/>
      <c r="BQ37" s="84"/>
      <c r="BR37" s="84"/>
      <c r="BS37" s="84"/>
      <c r="BT37" s="84"/>
      <c r="BU37" s="84"/>
      <c r="BV37" s="84"/>
      <c r="BW37" s="84"/>
      <c r="BX37" s="84"/>
    </row>
    <row r="38" spans="1:80" ht="15" customHeight="1" x14ac:dyDescent="0.3">
      <c r="A38" s="84"/>
      <c r="B38" s="313"/>
      <c r="C38" s="313"/>
      <c r="D38" s="314"/>
      <c r="E38" s="354"/>
      <c r="F38" s="355"/>
      <c r="G38" s="355"/>
      <c r="H38" s="355"/>
      <c r="I38" s="371"/>
      <c r="J38" s="77" t="str">
        <f>IF(AND('Mapa final'!$AA$23="Baja",'Mapa final'!$AC$23="Leve"),CONCATENATE("R3C",'Mapa final'!$Q$23),"")</f>
        <v/>
      </c>
      <c r="K38" s="78" t="str">
        <f>IF(AND('Mapa final'!$AA$24="Baja",'Mapa final'!$AC$24="Leve"),CONCATENATE("R3C",'Mapa final'!$Q$24),"")</f>
        <v/>
      </c>
      <c r="L38" s="78" t="str">
        <f>IF(AND('Mapa final'!$AA$25="Baja",'Mapa final'!$AC$25="Leve"),CONCATENATE("R3C",'Mapa final'!$Q$25),"")</f>
        <v/>
      </c>
      <c r="M38" s="78" t="str">
        <f>IF(AND('Mapa final'!$AA$26="Baja",'Mapa final'!$AC$26="Leve"),CONCATENATE("R3C",'Mapa final'!$Q$26),"")</f>
        <v/>
      </c>
      <c r="N38" s="78" t="str">
        <f>IF(AND('Mapa final'!$AA$27="Baja",'Mapa final'!$AC$27="Leve"),CONCATENATE("R3C",'Mapa final'!$Q$27),"")</f>
        <v/>
      </c>
      <c r="O38" s="79" t="str">
        <f>IF(AND('Mapa final'!$AA$28="Baja",'Mapa final'!$AC$28="Leve"),CONCATENATE("R3C",'Mapa final'!$Q$28),"")</f>
        <v/>
      </c>
      <c r="P38" s="68" t="str">
        <f>IF(AND('Mapa final'!$AA$23="Baja",'Mapa final'!$AC$23="Menor"),CONCATENATE("R3C",'Mapa final'!$Q$23),"")</f>
        <v/>
      </c>
      <c r="Q38" s="69" t="str">
        <f>IF(AND('Mapa final'!$AA$24="Baja",'Mapa final'!$AC$24="Menor"),CONCATENATE("R3C",'Mapa final'!$Q$24),"")</f>
        <v/>
      </c>
      <c r="R38" s="69" t="str">
        <f>IF(AND('Mapa final'!$AA$25="Baja",'Mapa final'!$AC$25="Menor"),CONCATENATE("R3C",'Mapa final'!$Q$25),"")</f>
        <v/>
      </c>
      <c r="S38" s="69" t="str">
        <f>IF(AND('Mapa final'!$AA$26="Baja",'Mapa final'!$AC$26="Menor"),CONCATENATE("R3C",'Mapa final'!$Q$26),"")</f>
        <v/>
      </c>
      <c r="T38" s="69" t="str">
        <f>IF(AND('Mapa final'!$AA$27="Baja",'Mapa final'!$AC$27="Menor"),CONCATENATE("R3C",'Mapa final'!$Q$27),"")</f>
        <v/>
      </c>
      <c r="U38" s="70" t="str">
        <f>IF(AND('Mapa final'!$AA$28="Baja",'Mapa final'!$AC$28="Menor"),CONCATENATE("R3C",'Mapa final'!$Q$28),"")</f>
        <v/>
      </c>
      <c r="V38" s="68" t="str">
        <f>IF(AND('Mapa final'!$AA$23="Baja",'Mapa final'!$AC$23="Moderado"),CONCATENATE("R3C",'Mapa final'!$Q$23),"")</f>
        <v>R3C1</v>
      </c>
      <c r="W38" s="69" t="str">
        <f>IF(AND('Mapa final'!$AA$24="Baja",'Mapa final'!$AC$24="Moderado"),CONCATENATE("R3C",'Mapa final'!$Q$24),"")</f>
        <v/>
      </c>
      <c r="X38" s="69" t="str">
        <f>IF(AND('Mapa final'!$AA$25="Baja",'Mapa final'!$AC$25="Moderado"),CONCATENATE("R3C",'Mapa final'!$Q$25),"")</f>
        <v/>
      </c>
      <c r="Y38" s="69" t="str">
        <f>IF(AND('Mapa final'!$AA$26="Baja",'Mapa final'!$AC$26="Moderado"),CONCATENATE("R3C",'Mapa final'!$Q$26),"")</f>
        <v/>
      </c>
      <c r="Z38" s="69" t="str">
        <f>IF(AND('Mapa final'!$AA$27="Baja",'Mapa final'!$AC$27="Moderado"),CONCATENATE("R3C",'Mapa final'!$Q$27),"")</f>
        <v/>
      </c>
      <c r="AA38" s="70" t="str">
        <f>IF(AND('Mapa final'!$AA$28="Baja",'Mapa final'!$AC$28="Moderado"),CONCATENATE("R3C",'Mapa final'!$Q$28),"")</f>
        <v/>
      </c>
      <c r="AB38" s="52" t="str">
        <f>IF(AND('Mapa final'!$AA$23="Baja",'Mapa final'!$AC$23="Mayor"),CONCATENATE("R3C",'Mapa final'!$Q$23),"")</f>
        <v/>
      </c>
      <c r="AC38" s="53" t="str">
        <f>IF(AND('Mapa final'!$AA$24="Baja",'Mapa final'!$AC$24="Mayor"),CONCATENATE("R3C",'Mapa final'!$Q$24),"")</f>
        <v/>
      </c>
      <c r="AD38" s="53" t="str">
        <f>IF(AND('Mapa final'!$AA$25="Baja",'Mapa final'!$AC$25="Mayor"),CONCATENATE("R3C",'Mapa final'!$Q$25),"")</f>
        <v/>
      </c>
      <c r="AE38" s="53" t="str">
        <f>IF(AND('Mapa final'!$AA$26="Baja",'Mapa final'!$AC$26="Mayor"),CONCATENATE("R3C",'Mapa final'!$Q$26),"")</f>
        <v/>
      </c>
      <c r="AF38" s="53" t="str">
        <f>IF(AND('Mapa final'!$AA$27="Baja",'Mapa final'!$AC$27="Mayor"),CONCATENATE("R3C",'Mapa final'!$Q$27),"")</f>
        <v/>
      </c>
      <c r="AG38" s="54" t="str">
        <f>IF(AND('Mapa final'!$AA$28="Baja",'Mapa final'!$AC$28="Mayor"),CONCATENATE("R3C",'Mapa final'!$Q$28),"")</f>
        <v/>
      </c>
      <c r="AH38" s="55" t="str">
        <f>IF(AND('Mapa final'!$AA$23="Baja",'Mapa final'!$AC$23="Catastrófico"),CONCATENATE("R3C",'Mapa final'!$Q$23),"")</f>
        <v/>
      </c>
      <c r="AI38" s="56" t="str">
        <f>IF(AND('Mapa final'!$AA$24="Baja",'Mapa final'!$AC$24="Catastrófico"),CONCATENATE("R3C",'Mapa final'!$Q$24),"")</f>
        <v/>
      </c>
      <c r="AJ38" s="56" t="str">
        <f>IF(AND('Mapa final'!$AA$25="Baja",'Mapa final'!$AC$25="Catastrófico"),CONCATENATE("R3C",'Mapa final'!$Q$25),"")</f>
        <v/>
      </c>
      <c r="AK38" s="56" t="str">
        <f>IF(AND('Mapa final'!$AA$26="Baja",'Mapa final'!$AC$26="Catastrófico"),CONCATENATE("R3C",'Mapa final'!$Q$26),"")</f>
        <v/>
      </c>
      <c r="AL38" s="56" t="str">
        <f>IF(AND('Mapa final'!$AA$27="Baja",'Mapa final'!$AC$27="Catastrófico"),CONCATENATE("R3C",'Mapa final'!$Q$27),"")</f>
        <v/>
      </c>
      <c r="AM38" s="57" t="str">
        <f>IF(AND('Mapa final'!$AA$28="Baja",'Mapa final'!$AC$28="Catastrófico"),CONCATENATE("R3C",'Mapa final'!$Q$28),"")</f>
        <v/>
      </c>
      <c r="AN38" s="84"/>
      <c r="AO38" s="386"/>
      <c r="AP38" s="387"/>
      <c r="AQ38" s="387"/>
      <c r="AR38" s="387"/>
      <c r="AS38" s="387"/>
      <c r="AT38" s="388"/>
      <c r="AU38" s="84"/>
      <c r="AV38" s="84"/>
      <c r="AW38" s="84"/>
      <c r="AX38" s="84"/>
      <c r="AY38" s="84"/>
      <c r="AZ38" s="84"/>
      <c r="BA38" s="84"/>
      <c r="BB38" s="84"/>
      <c r="BC38" s="84"/>
      <c r="BD38" s="84"/>
      <c r="BE38" s="84"/>
      <c r="BF38" s="84"/>
      <c r="BG38" s="84"/>
      <c r="BH38" s="84"/>
      <c r="BI38" s="84"/>
      <c r="BJ38" s="84"/>
      <c r="BK38" s="84"/>
      <c r="BL38" s="84"/>
      <c r="BM38" s="84"/>
      <c r="BN38" s="84"/>
      <c r="BO38" s="84"/>
      <c r="BP38" s="84"/>
      <c r="BQ38" s="84"/>
      <c r="BR38" s="84"/>
      <c r="BS38" s="84"/>
      <c r="BT38" s="84"/>
      <c r="BU38" s="84"/>
      <c r="BV38" s="84"/>
      <c r="BW38" s="84"/>
      <c r="BX38" s="84"/>
    </row>
    <row r="39" spans="1:80" ht="15" customHeight="1" x14ac:dyDescent="0.3">
      <c r="A39" s="84"/>
      <c r="B39" s="313"/>
      <c r="C39" s="313"/>
      <c r="D39" s="314"/>
      <c r="E39" s="354"/>
      <c r="F39" s="355"/>
      <c r="G39" s="355"/>
      <c r="H39" s="355"/>
      <c r="I39" s="371"/>
      <c r="J39" s="77" t="str">
        <f>IF(AND('Mapa final'!$AA$29="Baja",'Mapa final'!$AC$29="Leve"),CONCATENATE("R4C",'Mapa final'!$Q$29),"")</f>
        <v/>
      </c>
      <c r="K39" s="78" t="str">
        <f>IF(AND('Mapa final'!$AA$30="Baja",'Mapa final'!$AC$30="Leve"),CONCATENATE("R4C",'Mapa final'!$Q$30),"")</f>
        <v/>
      </c>
      <c r="L39" s="78" t="str">
        <f>IF(AND('Mapa final'!$AA$31="Baja",'Mapa final'!$AC$31="Leve"),CONCATENATE("R4C",'Mapa final'!$Q$31),"")</f>
        <v/>
      </c>
      <c r="M39" s="78" t="str">
        <f>IF(AND('Mapa final'!$AA$32="Baja",'Mapa final'!$AC$32="Leve"),CONCATENATE("R4C",'Mapa final'!$Q$32),"")</f>
        <v/>
      </c>
      <c r="N39" s="78" t="str">
        <f>IF(AND('Mapa final'!$AA$33="Baja",'Mapa final'!$AC$33="Leve"),CONCATENATE("R4C",'Mapa final'!$Q$33),"")</f>
        <v/>
      </c>
      <c r="O39" s="79" t="str">
        <f>IF(AND('Mapa final'!$AA$34="Baja",'Mapa final'!$AC$34="Leve"),CONCATENATE("R4C",'Mapa final'!$Q$34),"")</f>
        <v/>
      </c>
      <c r="P39" s="68" t="str">
        <f>IF(AND('Mapa final'!$AA$29="Baja",'Mapa final'!$AC$29="Menor"),CONCATENATE("R4C",'Mapa final'!$Q$29),"")</f>
        <v/>
      </c>
      <c r="Q39" s="69" t="str">
        <f>IF(AND('Mapa final'!$AA$30="Baja",'Mapa final'!$AC$30="Menor"),CONCATENATE("R4C",'Mapa final'!$Q$30),"")</f>
        <v/>
      </c>
      <c r="R39" s="69" t="str">
        <f>IF(AND('Mapa final'!$AA$31="Baja",'Mapa final'!$AC$31="Menor"),CONCATENATE("R4C",'Mapa final'!$Q$31),"")</f>
        <v/>
      </c>
      <c r="S39" s="69" t="str">
        <f>IF(AND('Mapa final'!$AA$32="Baja",'Mapa final'!$AC$32="Menor"),CONCATENATE("R4C",'Mapa final'!$Q$32),"")</f>
        <v/>
      </c>
      <c r="T39" s="69" t="str">
        <f>IF(AND('Mapa final'!$AA$33="Baja",'Mapa final'!$AC$33="Menor"),CONCATENATE("R4C",'Mapa final'!$Q$33),"")</f>
        <v/>
      </c>
      <c r="U39" s="70" t="str">
        <f>IF(AND('Mapa final'!$AA$34="Baja",'Mapa final'!$AC$34="Menor"),CONCATENATE("R4C",'Mapa final'!$Q$34),"")</f>
        <v/>
      </c>
      <c r="V39" s="68" t="str">
        <f>IF(AND('Mapa final'!$AA$29="Baja",'Mapa final'!$AC$29="Moderado"),CONCATENATE("R4C",'Mapa final'!$Q$29),"")</f>
        <v/>
      </c>
      <c r="W39" s="69" t="str">
        <f>IF(AND('Mapa final'!$AA$30="Baja",'Mapa final'!$AC$30="Moderado"),CONCATENATE("R4C",'Mapa final'!$Q$30),"")</f>
        <v/>
      </c>
      <c r="X39" s="69" t="str">
        <f>IF(AND('Mapa final'!$AA$31="Baja",'Mapa final'!$AC$31="Moderado"),CONCATENATE("R4C",'Mapa final'!$Q$31),"")</f>
        <v/>
      </c>
      <c r="Y39" s="69" t="str">
        <f>IF(AND('Mapa final'!$AA$32="Baja",'Mapa final'!$AC$32="Moderado"),CONCATENATE("R4C",'Mapa final'!$Q$32),"")</f>
        <v/>
      </c>
      <c r="Z39" s="69" t="str">
        <f>IF(AND('Mapa final'!$AA$33="Baja",'Mapa final'!$AC$33="Moderado"),CONCATENATE("R4C",'Mapa final'!$Q$33),"")</f>
        <v/>
      </c>
      <c r="AA39" s="70" t="str">
        <f>IF(AND('Mapa final'!$AA$34="Baja",'Mapa final'!$AC$34="Moderado"),CONCATENATE("R4C",'Mapa final'!$Q$34),"")</f>
        <v/>
      </c>
      <c r="AB39" s="52" t="str">
        <f>IF(AND('Mapa final'!$AA$29="Baja",'Mapa final'!$AC$29="Mayor"),CONCATENATE("R4C",'Mapa final'!$Q$29),"")</f>
        <v/>
      </c>
      <c r="AC39" s="53" t="str">
        <f>IF(AND('Mapa final'!$AA$30="Baja",'Mapa final'!$AC$30="Mayor"),CONCATENATE("R4C",'Mapa final'!$Q$30),"")</f>
        <v/>
      </c>
      <c r="AD39" s="53" t="str">
        <f>IF(AND('Mapa final'!$AA$31="Baja",'Mapa final'!$AC$31="Mayor"),CONCATENATE("R4C",'Mapa final'!$Q$31),"")</f>
        <v/>
      </c>
      <c r="AE39" s="53" t="str">
        <f>IF(AND('Mapa final'!$AA$32="Baja",'Mapa final'!$AC$32="Mayor"),CONCATENATE("R4C",'Mapa final'!$Q$32),"")</f>
        <v/>
      </c>
      <c r="AF39" s="53" t="str">
        <f>IF(AND('Mapa final'!$AA$33="Baja",'Mapa final'!$AC$33="Mayor"),CONCATENATE("R4C",'Mapa final'!$Q$33),"")</f>
        <v/>
      </c>
      <c r="AG39" s="54" t="str">
        <f>IF(AND('Mapa final'!$AA$34="Baja",'Mapa final'!$AC$34="Mayor"),CONCATENATE("R4C",'Mapa final'!$Q$34),"")</f>
        <v/>
      </c>
      <c r="AH39" s="55" t="str">
        <f>IF(AND('Mapa final'!$AA$29="Baja",'Mapa final'!$AC$29="Catastrófico"),CONCATENATE("R4C",'Mapa final'!$Q$29),"")</f>
        <v/>
      </c>
      <c r="AI39" s="56" t="str">
        <f>IF(AND('Mapa final'!$AA$30="Baja",'Mapa final'!$AC$30="Catastrófico"),CONCATENATE("R4C",'Mapa final'!$Q$30),"")</f>
        <v/>
      </c>
      <c r="AJ39" s="56" t="str">
        <f>IF(AND('Mapa final'!$AA$31="Baja",'Mapa final'!$AC$31="Catastrófico"),CONCATENATE("R4C",'Mapa final'!$Q$31),"")</f>
        <v/>
      </c>
      <c r="AK39" s="56" t="str">
        <f>IF(AND('Mapa final'!$AA$32="Baja",'Mapa final'!$AC$32="Catastrófico"),CONCATENATE("R4C",'Mapa final'!$Q$32),"")</f>
        <v/>
      </c>
      <c r="AL39" s="56" t="str">
        <f>IF(AND('Mapa final'!$AA$33="Baja",'Mapa final'!$AC$33="Catastrófico"),CONCATENATE("R4C",'Mapa final'!$Q$33),"")</f>
        <v/>
      </c>
      <c r="AM39" s="57" t="str">
        <f>IF(AND('Mapa final'!$AA$34="Baja",'Mapa final'!$AC$34="Catastrófico"),CONCATENATE("R4C",'Mapa final'!$Q$34),"")</f>
        <v/>
      </c>
      <c r="AN39" s="84"/>
      <c r="AO39" s="386"/>
      <c r="AP39" s="387"/>
      <c r="AQ39" s="387"/>
      <c r="AR39" s="387"/>
      <c r="AS39" s="387"/>
      <c r="AT39" s="388"/>
      <c r="AU39" s="84"/>
      <c r="AV39" s="84"/>
      <c r="AW39" s="84"/>
      <c r="AX39" s="84"/>
      <c r="AY39" s="84"/>
      <c r="AZ39" s="84"/>
      <c r="BA39" s="84"/>
      <c r="BB39" s="84"/>
      <c r="BC39" s="84"/>
      <c r="BD39" s="84"/>
      <c r="BE39" s="84"/>
      <c r="BF39" s="84"/>
      <c r="BG39" s="84"/>
      <c r="BH39" s="84"/>
      <c r="BI39" s="84"/>
      <c r="BJ39" s="84"/>
      <c r="BK39" s="84"/>
      <c r="BL39" s="84"/>
      <c r="BM39" s="84"/>
      <c r="BN39" s="84"/>
      <c r="BO39" s="84"/>
      <c r="BP39" s="84"/>
      <c r="BQ39" s="84"/>
      <c r="BR39" s="84"/>
      <c r="BS39" s="84"/>
      <c r="BT39" s="84"/>
      <c r="BU39" s="84"/>
      <c r="BV39" s="84"/>
      <c r="BW39" s="84"/>
      <c r="BX39" s="84"/>
    </row>
    <row r="40" spans="1:80" ht="15" customHeight="1" x14ac:dyDescent="0.3">
      <c r="A40" s="84"/>
      <c r="B40" s="313"/>
      <c r="C40" s="313"/>
      <c r="D40" s="314"/>
      <c r="E40" s="354"/>
      <c r="F40" s="355"/>
      <c r="G40" s="355"/>
      <c r="H40" s="355"/>
      <c r="I40" s="371"/>
      <c r="J40" s="77" t="str">
        <f>IF(AND('Mapa final'!$AA$35="Baja",'Mapa final'!$AC$35="Leve"),CONCATENATE("R5C",'Mapa final'!$Q$35),"")</f>
        <v/>
      </c>
      <c r="K40" s="78" t="str">
        <f>IF(AND('Mapa final'!$AA$36="Baja",'Mapa final'!$AC$36="Leve"),CONCATENATE("R5C",'Mapa final'!$Q$36),"")</f>
        <v/>
      </c>
      <c r="L40" s="78" t="str">
        <f>IF(AND('Mapa final'!$AA$37="Baja",'Mapa final'!$AC$37="Leve"),CONCATENATE("R5C",'Mapa final'!$Q$37),"")</f>
        <v/>
      </c>
      <c r="M40" s="78" t="str">
        <f>IF(AND('Mapa final'!$AA$38="Baja",'Mapa final'!$AC$38="Leve"),CONCATENATE("R5C",'Mapa final'!$Q$38),"")</f>
        <v/>
      </c>
      <c r="N40" s="78" t="str">
        <f>IF(AND('Mapa final'!$AA$39="Baja",'Mapa final'!$AC$39="Leve"),CONCATENATE("R5C",'Mapa final'!$Q$39),"")</f>
        <v/>
      </c>
      <c r="O40" s="79" t="str">
        <f>IF(AND('Mapa final'!$AA$40="Baja",'Mapa final'!$AC$40="Leve"),CONCATENATE("R5C",'Mapa final'!$Q$40),"")</f>
        <v/>
      </c>
      <c r="P40" s="68" t="str">
        <f>IF(AND('Mapa final'!$AA$35="Baja",'Mapa final'!$AC$35="Menor"),CONCATENATE("R5C",'Mapa final'!$Q$35),"")</f>
        <v/>
      </c>
      <c r="Q40" s="69" t="str">
        <f>IF(AND('Mapa final'!$AA$36="Baja",'Mapa final'!$AC$36="Menor"),CONCATENATE("R5C",'Mapa final'!$Q$36),"")</f>
        <v/>
      </c>
      <c r="R40" s="69" t="str">
        <f>IF(AND('Mapa final'!$AA$37="Baja",'Mapa final'!$AC$37="Menor"),CONCATENATE("R5C",'Mapa final'!$Q$37),"")</f>
        <v/>
      </c>
      <c r="S40" s="69" t="str">
        <f>IF(AND('Mapa final'!$AA$38="Baja",'Mapa final'!$AC$38="Menor"),CONCATENATE("R5C",'Mapa final'!$Q$38),"")</f>
        <v/>
      </c>
      <c r="T40" s="69" t="str">
        <f>IF(AND('Mapa final'!$AA$39="Baja",'Mapa final'!$AC$39="Menor"),CONCATENATE("R5C",'Mapa final'!$Q$39),"")</f>
        <v/>
      </c>
      <c r="U40" s="70" t="str">
        <f>IF(AND('Mapa final'!$AA$40="Baja",'Mapa final'!$AC$40="Menor"),CONCATENATE("R5C",'Mapa final'!$Q$40),"")</f>
        <v/>
      </c>
      <c r="V40" s="68" t="str">
        <f>IF(AND('Mapa final'!$AA$35="Baja",'Mapa final'!$AC$35="Moderado"),CONCATENATE("R5C",'Mapa final'!$Q$35),"")</f>
        <v/>
      </c>
      <c r="W40" s="69" t="str">
        <f>IF(AND('Mapa final'!$AA$36="Baja",'Mapa final'!$AC$36="Moderado"),CONCATENATE("R5C",'Mapa final'!$Q$36),"")</f>
        <v/>
      </c>
      <c r="X40" s="69" t="str">
        <f>IF(AND('Mapa final'!$AA$37="Baja",'Mapa final'!$AC$37="Moderado"),CONCATENATE("R5C",'Mapa final'!$Q$37),"")</f>
        <v/>
      </c>
      <c r="Y40" s="69" t="str">
        <f>IF(AND('Mapa final'!$AA$38="Baja",'Mapa final'!$AC$38="Moderado"),CONCATENATE("R5C",'Mapa final'!$Q$38),"")</f>
        <v/>
      </c>
      <c r="Z40" s="69" t="str">
        <f>IF(AND('Mapa final'!$AA$39="Baja",'Mapa final'!$AC$39="Moderado"),CONCATENATE("R5C",'Mapa final'!$Q$39),"")</f>
        <v/>
      </c>
      <c r="AA40" s="70" t="str">
        <f>IF(AND('Mapa final'!$AA$40="Baja",'Mapa final'!$AC$40="Moderado"),CONCATENATE("R5C",'Mapa final'!$Q$40),"")</f>
        <v/>
      </c>
      <c r="AB40" s="52" t="str">
        <f>IF(AND('Mapa final'!$AA$35="Baja",'Mapa final'!$AC$35="Mayor"),CONCATENATE("R5C",'Mapa final'!$Q$35),"")</f>
        <v/>
      </c>
      <c r="AC40" s="53" t="str">
        <f>IF(AND('Mapa final'!$AA$36="Baja",'Mapa final'!$AC$36="Mayor"),CONCATENATE("R5C",'Mapa final'!$Q$36),"")</f>
        <v/>
      </c>
      <c r="AD40" s="58" t="str">
        <f>IF(AND('Mapa final'!$AA$37="Baja",'Mapa final'!$AC$37="Mayor"),CONCATENATE("R5C",'Mapa final'!$Q$37),"")</f>
        <v/>
      </c>
      <c r="AE40" s="58" t="str">
        <f>IF(AND('Mapa final'!$AA$38="Baja",'Mapa final'!$AC$38="Mayor"),CONCATENATE("R5C",'Mapa final'!$Q$38),"")</f>
        <v/>
      </c>
      <c r="AF40" s="58" t="str">
        <f>IF(AND('Mapa final'!$AA$39="Baja",'Mapa final'!$AC$39="Mayor"),CONCATENATE("R5C",'Mapa final'!$Q$39),"")</f>
        <v/>
      </c>
      <c r="AG40" s="54" t="str">
        <f>IF(AND('Mapa final'!$AA$40="Baja",'Mapa final'!$AC$40="Mayor"),CONCATENATE("R5C",'Mapa final'!$Q$40),"")</f>
        <v/>
      </c>
      <c r="AH40" s="55" t="str">
        <f>IF(AND('Mapa final'!$AA$35="Baja",'Mapa final'!$AC$35="Catastrófico"),CONCATENATE("R5C",'Mapa final'!$Q$35),"")</f>
        <v/>
      </c>
      <c r="AI40" s="56" t="str">
        <f>IF(AND('Mapa final'!$AA$36="Baja",'Mapa final'!$AC$36="Catastrófico"),CONCATENATE("R5C",'Mapa final'!$Q$36),"")</f>
        <v/>
      </c>
      <c r="AJ40" s="56" t="str">
        <f>IF(AND('Mapa final'!$AA$37="Baja",'Mapa final'!$AC$37="Catastrófico"),CONCATENATE("R5C",'Mapa final'!$Q$37),"")</f>
        <v/>
      </c>
      <c r="AK40" s="56" t="str">
        <f>IF(AND('Mapa final'!$AA$38="Baja",'Mapa final'!$AC$38="Catastrófico"),CONCATENATE("R5C",'Mapa final'!$Q$38),"")</f>
        <v/>
      </c>
      <c r="AL40" s="56" t="str">
        <f>IF(AND('Mapa final'!$AA$39="Baja",'Mapa final'!$AC$39="Catastrófico"),CONCATENATE("R5C",'Mapa final'!$Q$39),"")</f>
        <v/>
      </c>
      <c r="AM40" s="57" t="str">
        <f>IF(AND('Mapa final'!$AA$40="Baja",'Mapa final'!$AC$40="Catastrófico"),CONCATENATE("R5C",'Mapa final'!$Q$40),"")</f>
        <v/>
      </c>
      <c r="AN40" s="84"/>
      <c r="AO40" s="386"/>
      <c r="AP40" s="387"/>
      <c r="AQ40" s="387"/>
      <c r="AR40" s="387"/>
      <c r="AS40" s="387"/>
      <c r="AT40" s="388"/>
      <c r="AU40" s="84"/>
      <c r="AV40" s="84"/>
      <c r="AW40" s="84"/>
      <c r="AX40" s="84"/>
      <c r="AY40" s="84"/>
      <c r="AZ40" s="84"/>
      <c r="BA40" s="84"/>
      <c r="BB40" s="84"/>
      <c r="BC40" s="84"/>
      <c r="BD40" s="84"/>
      <c r="BE40" s="84"/>
      <c r="BF40" s="84"/>
      <c r="BG40" s="84"/>
      <c r="BH40" s="84"/>
      <c r="BI40" s="84"/>
      <c r="BJ40" s="84"/>
      <c r="BK40" s="84"/>
      <c r="BL40" s="84"/>
      <c r="BM40" s="84"/>
      <c r="BN40" s="84"/>
      <c r="BO40" s="84"/>
      <c r="BP40" s="84"/>
      <c r="BQ40" s="84"/>
      <c r="BR40" s="84"/>
      <c r="BS40" s="84"/>
      <c r="BT40" s="84"/>
      <c r="BU40" s="84"/>
      <c r="BV40" s="84"/>
      <c r="BW40" s="84"/>
      <c r="BX40" s="84"/>
    </row>
    <row r="41" spans="1:80" ht="15" customHeight="1" x14ac:dyDescent="0.3">
      <c r="A41" s="84"/>
      <c r="B41" s="313"/>
      <c r="C41" s="313"/>
      <c r="D41" s="314"/>
      <c r="E41" s="354"/>
      <c r="F41" s="355"/>
      <c r="G41" s="355"/>
      <c r="H41" s="355"/>
      <c r="I41" s="371"/>
      <c r="J41" s="77" t="str">
        <f>IF(AND('Mapa final'!$AA$41="Baja",'Mapa final'!$AC$41="Leve"),CONCATENATE("R6C",'Mapa final'!$Q$41),"")</f>
        <v/>
      </c>
      <c r="K41" s="78" t="str">
        <f>IF(AND('Mapa final'!$AA$42="Baja",'Mapa final'!$AC$42="Leve"),CONCATENATE("R6C",'Mapa final'!$Q$42),"")</f>
        <v/>
      </c>
      <c r="L41" s="78" t="str">
        <f>IF(AND('Mapa final'!$AA$43="Baja",'Mapa final'!$AC$43="Leve"),CONCATENATE("R6C",'Mapa final'!$Q$43),"")</f>
        <v/>
      </c>
      <c r="M41" s="78" t="str">
        <f>IF(AND('Mapa final'!$AA$44="Baja",'Mapa final'!$AC$44="Leve"),CONCATENATE("R6C",'Mapa final'!$Q$44),"")</f>
        <v/>
      </c>
      <c r="N41" s="78" t="str">
        <f>IF(AND('Mapa final'!$AA$45="Baja",'Mapa final'!$AC$45="Leve"),CONCATENATE("R6C",'Mapa final'!$Q$45),"")</f>
        <v/>
      </c>
      <c r="O41" s="79" t="str">
        <f>IF(AND('Mapa final'!$AA$46="Baja",'Mapa final'!$AC$46="Leve"),CONCATENATE("R6C",'Mapa final'!$Q$46),"")</f>
        <v/>
      </c>
      <c r="P41" s="68" t="str">
        <f>IF(AND('Mapa final'!$AA$41="Baja",'Mapa final'!$AC$41="Menor"),CONCATENATE("R6C",'Mapa final'!$Q$41),"")</f>
        <v/>
      </c>
      <c r="Q41" s="69" t="str">
        <f>IF(AND('Mapa final'!$AA$42="Baja",'Mapa final'!$AC$42="Menor"),CONCATENATE("R6C",'Mapa final'!$Q$42),"")</f>
        <v/>
      </c>
      <c r="R41" s="69" t="str">
        <f>IF(AND('Mapa final'!$AA$43="Baja",'Mapa final'!$AC$43="Menor"),CONCATENATE("R6C",'Mapa final'!$Q$43),"")</f>
        <v/>
      </c>
      <c r="S41" s="69" t="str">
        <f>IF(AND('Mapa final'!$AA$44="Baja",'Mapa final'!$AC$44="Menor"),CONCATENATE("R6C",'Mapa final'!$Q$44),"")</f>
        <v/>
      </c>
      <c r="T41" s="69" t="str">
        <f>IF(AND('Mapa final'!$AA$45="Baja",'Mapa final'!$AC$45="Menor"),CONCATENATE("R6C",'Mapa final'!$Q$45),"")</f>
        <v/>
      </c>
      <c r="U41" s="70" t="str">
        <f>IF(AND('Mapa final'!$AA$46="Baja",'Mapa final'!$AC$46="Menor"),CONCATENATE("R6C",'Mapa final'!$Q$46),"")</f>
        <v/>
      </c>
      <c r="V41" s="68" t="str">
        <f>IF(AND('Mapa final'!$AA$41="Baja",'Mapa final'!$AC$41="Moderado"),CONCATENATE("R6C",'Mapa final'!$Q$41),"")</f>
        <v/>
      </c>
      <c r="W41" s="69" t="str">
        <f>IF(AND('Mapa final'!$AA$42="Baja",'Mapa final'!$AC$42="Moderado"),CONCATENATE("R6C",'Mapa final'!$Q$42),"")</f>
        <v/>
      </c>
      <c r="X41" s="69" t="str">
        <f>IF(AND('Mapa final'!$AA$43="Baja",'Mapa final'!$AC$43="Moderado"),CONCATENATE("R6C",'Mapa final'!$Q$43),"")</f>
        <v/>
      </c>
      <c r="Y41" s="69" t="str">
        <f>IF(AND('Mapa final'!$AA$44="Baja",'Mapa final'!$AC$44="Moderado"),CONCATENATE("R6C",'Mapa final'!$Q$44),"")</f>
        <v/>
      </c>
      <c r="Z41" s="69" t="str">
        <f>IF(AND('Mapa final'!$AA$45="Baja",'Mapa final'!$AC$45="Moderado"),CONCATENATE("R6C",'Mapa final'!$Q$45),"")</f>
        <v/>
      </c>
      <c r="AA41" s="70" t="str">
        <f>IF(AND('Mapa final'!$AA$46="Baja",'Mapa final'!$AC$46="Moderado"),CONCATENATE("R6C",'Mapa final'!$Q$46),"")</f>
        <v/>
      </c>
      <c r="AB41" s="52" t="str">
        <f>IF(AND('Mapa final'!$AA$41="Baja",'Mapa final'!$AC$41="Mayor"),CONCATENATE("R6C",'Mapa final'!$Q$41),"")</f>
        <v/>
      </c>
      <c r="AC41" s="53" t="str">
        <f>IF(AND('Mapa final'!$AA$42="Baja",'Mapa final'!$AC$42="Mayor"),CONCATENATE("R6C",'Mapa final'!$Q$42),"")</f>
        <v/>
      </c>
      <c r="AD41" s="58" t="str">
        <f>IF(AND('Mapa final'!$AA$43="Baja",'Mapa final'!$AC$43="Mayor"),CONCATENATE("R6C",'Mapa final'!$Q$43),"")</f>
        <v/>
      </c>
      <c r="AE41" s="58" t="str">
        <f>IF(AND('Mapa final'!$AA$44="Baja",'Mapa final'!$AC$44="Mayor"),CONCATENATE("R6C",'Mapa final'!$Q$44),"")</f>
        <v/>
      </c>
      <c r="AF41" s="58" t="str">
        <f>IF(AND('Mapa final'!$AA$45="Baja",'Mapa final'!$AC$45="Mayor"),CONCATENATE("R6C",'Mapa final'!$Q$45),"")</f>
        <v/>
      </c>
      <c r="AG41" s="54" t="str">
        <f>IF(AND('Mapa final'!$AA$46="Baja",'Mapa final'!$AC$46="Mayor"),CONCATENATE("R6C",'Mapa final'!$Q$46),"")</f>
        <v/>
      </c>
      <c r="AH41" s="55" t="str">
        <f>IF(AND('Mapa final'!$AA$41="Baja",'Mapa final'!$AC$41="Catastrófico"),CONCATENATE("R6C",'Mapa final'!$Q$41),"")</f>
        <v/>
      </c>
      <c r="AI41" s="56" t="str">
        <f>IF(AND('Mapa final'!$AA$42="Baja",'Mapa final'!$AC$42="Catastrófico"),CONCATENATE("R6C",'Mapa final'!$Q$42),"")</f>
        <v/>
      </c>
      <c r="AJ41" s="56" t="str">
        <f>IF(AND('Mapa final'!$AA$43="Baja",'Mapa final'!$AC$43="Catastrófico"),CONCATENATE("R6C",'Mapa final'!$Q$43),"")</f>
        <v/>
      </c>
      <c r="AK41" s="56" t="str">
        <f>IF(AND('Mapa final'!$AA$44="Baja",'Mapa final'!$AC$44="Catastrófico"),CONCATENATE("R6C",'Mapa final'!$Q$44),"")</f>
        <v/>
      </c>
      <c r="AL41" s="56" t="str">
        <f>IF(AND('Mapa final'!$AA$45="Baja",'Mapa final'!$AC$45="Catastrófico"),CONCATENATE("R6C",'Mapa final'!$Q$45),"")</f>
        <v/>
      </c>
      <c r="AM41" s="57" t="str">
        <f>IF(AND('Mapa final'!$AA$46="Baja",'Mapa final'!$AC$46="Catastrófico"),CONCATENATE("R6C",'Mapa final'!$Q$46),"")</f>
        <v/>
      </c>
      <c r="AN41" s="84"/>
      <c r="AO41" s="386"/>
      <c r="AP41" s="387"/>
      <c r="AQ41" s="387"/>
      <c r="AR41" s="387"/>
      <c r="AS41" s="387"/>
      <c r="AT41" s="388"/>
      <c r="AU41" s="84"/>
      <c r="AV41" s="84"/>
      <c r="AW41" s="84"/>
      <c r="AX41" s="84"/>
      <c r="AY41" s="84"/>
      <c r="AZ41" s="84"/>
      <c r="BA41" s="84"/>
      <c r="BB41" s="84"/>
      <c r="BC41" s="84"/>
      <c r="BD41" s="84"/>
      <c r="BE41" s="84"/>
      <c r="BF41" s="84"/>
      <c r="BG41" s="84"/>
      <c r="BH41" s="84"/>
      <c r="BI41" s="84"/>
      <c r="BJ41" s="84"/>
      <c r="BK41" s="84"/>
      <c r="BL41" s="84"/>
      <c r="BM41" s="84"/>
      <c r="BN41" s="84"/>
      <c r="BO41" s="84"/>
      <c r="BP41" s="84"/>
      <c r="BQ41" s="84"/>
      <c r="BR41" s="84"/>
      <c r="BS41" s="84"/>
      <c r="BT41" s="84"/>
      <c r="BU41" s="84"/>
      <c r="BV41" s="84"/>
      <c r="BW41" s="84"/>
      <c r="BX41" s="84"/>
    </row>
    <row r="42" spans="1:80" ht="15" customHeight="1" x14ac:dyDescent="0.3">
      <c r="A42" s="84"/>
      <c r="B42" s="313"/>
      <c r="C42" s="313"/>
      <c r="D42" s="314"/>
      <c r="E42" s="354"/>
      <c r="F42" s="355"/>
      <c r="G42" s="355"/>
      <c r="H42" s="355"/>
      <c r="I42" s="371"/>
      <c r="J42" s="77" t="str">
        <f>IF(AND('Mapa final'!$AA$47="Baja",'Mapa final'!$AC$47="Leve"),CONCATENATE("R7C",'Mapa final'!$Q$47),"")</f>
        <v/>
      </c>
      <c r="K42" s="78" t="str">
        <f>IF(AND('Mapa final'!$AA$48="Baja",'Mapa final'!$AC$48="Leve"),CONCATENATE("R7C",'Mapa final'!$Q$48),"")</f>
        <v/>
      </c>
      <c r="L42" s="78" t="str">
        <f>IF(AND('Mapa final'!$AA$49="Baja",'Mapa final'!$AC$49="Leve"),CONCATENATE("R7C",'Mapa final'!$Q$49),"")</f>
        <v/>
      </c>
      <c r="M42" s="78" t="str">
        <f>IF(AND('Mapa final'!$AA$50="Baja",'Mapa final'!$AC$50="Leve"),CONCATENATE("R7C",'Mapa final'!$Q$50),"")</f>
        <v/>
      </c>
      <c r="N42" s="78" t="str">
        <f>IF(AND('Mapa final'!$AA$51="Baja",'Mapa final'!$AC$51="Leve"),CONCATENATE("R7C",'Mapa final'!$Q$51),"")</f>
        <v/>
      </c>
      <c r="O42" s="79" t="str">
        <f>IF(AND('Mapa final'!$AA$52="Baja",'Mapa final'!$AC$52="Leve"),CONCATENATE("R7C",'Mapa final'!$Q$52),"")</f>
        <v/>
      </c>
      <c r="P42" s="68" t="str">
        <f>IF(AND('Mapa final'!$AA$47="Baja",'Mapa final'!$AC$47="Menor"),CONCATENATE("R7C",'Mapa final'!$Q$47),"")</f>
        <v/>
      </c>
      <c r="Q42" s="69" t="str">
        <f>IF(AND('Mapa final'!$AA$48="Baja",'Mapa final'!$AC$48="Menor"),CONCATENATE("R7C",'Mapa final'!$Q$48),"")</f>
        <v/>
      </c>
      <c r="R42" s="69" t="str">
        <f>IF(AND('Mapa final'!$AA$49="Baja",'Mapa final'!$AC$49="Menor"),CONCATENATE("R7C",'Mapa final'!$Q$49),"")</f>
        <v/>
      </c>
      <c r="S42" s="69" t="str">
        <f>IF(AND('Mapa final'!$AA$50="Baja",'Mapa final'!$AC$50="Menor"),CONCATENATE("R7C",'Mapa final'!$Q$50),"")</f>
        <v/>
      </c>
      <c r="T42" s="69" t="str">
        <f>IF(AND('Mapa final'!$AA$51="Baja",'Mapa final'!$AC$51="Menor"),CONCATENATE("R7C",'Mapa final'!$Q$51),"")</f>
        <v/>
      </c>
      <c r="U42" s="70" t="str">
        <f>IF(AND('Mapa final'!$AA$52="Baja",'Mapa final'!$AC$52="Menor"),CONCATENATE("R7C",'Mapa final'!$Q$52),"")</f>
        <v/>
      </c>
      <c r="V42" s="68" t="str">
        <f>IF(AND('Mapa final'!$AA$47="Baja",'Mapa final'!$AC$47="Moderado"),CONCATENATE("R7C",'Mapa final'!$Q$47),"")</f>
        <v/>
      </c>
      <c r="W42" s="69" t="str">
        <f>IF(AND('Mapa final'!$AA$48="Baja",'Mapa final'!$AC$48="Moderado"),CONCATENATE("R7C",'Mapa final'!$Q$48),"")</f>
        <v/>
      </c>
      <c r="X42" s="69" t="str">
        <f>IF(AND('Mapa final'!$AA$49="Baja",'Mapa final'!$AC$49="Moderado"),CONCATENATE("R7C",'Mapa final'!$Q$49),"")</f>
        <v/>
      </c>
      <c r="Y42" s="69" t="str">
        <f>IF(AND('Mapa final'!$AA$50="Baja",'Mapa final'!$AC$50="Moderado"),CONCATENATE("R7C",'Mapa final'!$Q$50),"")</f>
        <v/>
      </c>
      <c r="Z42" s="69" t="str">
        <f>IF(AND('Mapa final'!$AA$51="Baja",'Mapa final'!$AC$51="Moderado"),CONCATENATE("R7C",'Mapa final'!$Q$51),"")</f>
        <v/>
      </c>
      <c r="AA42" s="70" t="str">
        <f>IF(AND('Mapa final'!$AA$52="Baja",'Mapa final'!$AC$52="Moderado"),CONCATENATE("R7C",'Mapa final'!$Q$52),"")</f>
        <v/>
      </c>
      <c r="AB42" s="52" t="str">
        <f>IF(AND('Mapa final'!$AA$47="Baja",'Mapa final'!$AC$47="Mayor"),CONCATENATE("R7C",'Mapa final'!$Q$47),"")</f>
        <v/>
      </c>
      <c r="AC42" s="53" t="str">
        <f>IF(AND('Mapa final'!$AA$48="Baja",'Mapa final'!$AC$48="Mayor"),CONCATENATE("R7C",'Mapa final'!$Q$48),"")</f>
        <v/>
      </c>
      <c r="AD42" s="58" t="str">
        <f>IF(AND('Mapa final'!$AA$49="Baja",'Mapa final'!$AC$49="Mayor"),CONCATENATE("R7C",'Mapa final'!$Q$49),"")</f>
        <v/>
      </c>
      <c r="AE42" s="58" t="str">
        <f>IF(AND('Mapa final'!$AA$50="Baja",'Mapa final'!$AC$50="Mayor"),CONCATENATE("R7C",'Mapa final'!$Q$50),"")</f>
        <v/>
      </c>
      <c r="AF42" s="58" t="str">
        <f>IF(AND('Mapa final'!$AA$51="Baja",'Mapa final'!$AC$51="Mayor"),CONCATENATE("R7C",'Mapa final'!$Q$51),"")</f>
        <v/>
      </c>
      <c r="AG42" s="54" t="str">
        <f>IF(AND('Mapa final'!$AA$52="Baja",'Mapa final'!$AC$52="Mayor"),CONCATENATE("R7C",'Mapa final'!$Q$52),"")</f>
        <v/>
      </c>
      <c r="AH42" s="55" t="str">
        <f>IF(AND('Mapa final'!$AA$47="Baja",'Mapa final'!$AC$47="Catastrófico"),CONCATENATE("R7C",'Mapa final'!$Q$47),"")</f>
        <v/>
      </c>
      <c r="AI42" s="56" t="str">
        <f>IF(AND('Mapa final'!$AA$48="Baja",'Mapa final'!$AC$48="Catastrófico"),CONCATENATE("R7C",'Mapa final'!$Q$48),"")</f>
        <v/>
      </c>
      <c r="AJ42" s="56" t="str">
        <f>IF(AND('Mapa final'!$AA$49="Baja",'Mapa final'!$AC$49="Catastrófico"),CONCATENATE("R7C",'Mapa final'!$Q$49),"")</f>
        <v/>
      </c>
      <c r="AK42" s="56" t="str">
        <f>IF(AND('Mapa final'!$AA$50="Baja",'Mapa final'!$AC$50="Catastrófico"),CONCATENATE("R7C",'Mapa final'!$Q$50),"")</f>
        <v/>
      </c>
      <c r="AL42" s="56" t="str">
        <f>IF(AND('Mapa final'!$AA$51="Baja",'Mapa final'!$AC$51="Catastrófico"),CONCATENATE("R7C",'Mapa final'!$Q$51),"")</f>
        <v/>
      </c>
      <c r="AM42" s="57" t="str">
        <f>IF(AND('Mapa final'!$AA$52="Baja",'Mapa final'!$AC$52="Catastrófico"),CONCATENATE("R7C",'Mapa final'!$Q$52),"")</f>
        <v/>
      </c>
      <c r="AN42" s="84"/>
      <c r="AO42" s="386"/>
      <c r="AP42" s="387"/>
      <c r="AQ42" s="387"/>
      <c r="AR42" s="387"/>
      <c r="AS42" s="387"/>
      <c r="AT42" s="388"/>
      <c r="AU42" s="84"/>
      <c r="AV42" s="84"/>
      <c r="AW42" s="84"/>
      <c r="AX42" s="84"/>
      <c r="AY42" s="84"/>
      <c r="AZ42" s="84"/>
      <c r="BA42" s="84"/>
      <c r="BB42" s="84"/>
      <c r="BC42" s="84"/>
      <c r="BD42" s="84"/>
      <c r="BE42" s="84"/>
      <c r="BF42" s="84"/>
      <c r="BG42" s="84"/>
      <c r="BH42" s="84"/>
      <c r="BI42" s="84"/>
      <c r="BJ42" s="84"/>
      <c r="BK42" s="84"/>
      <c r="BL42" s="84"/>
      <c r="BM42" s="84"/>
      <c r="BN42" s="84"/>
      <c r="BO42" s="84"/>
      <c r="BP42" s="84"/>
      <c r="BQ42" s="84"/>
      <c r="BR42" s="84"/>
      <c r="BS42" s="84"/>
      <c r="BT42" s="84"/>
      <c r="BU42" s="84"/>
      <c r="BV42" s="84"/>
      <c r="BW42" s="84"/>
      <c r="BX42" s="84"/>
    </row>
    <row r="43" spans="1:80" ht="15" customHeight="1" x14ac:dyDescent="0.3">
      <c r="A43" s="84"/>
      <c r="B43" s="313"/>
      <c r="C43" s="313"/>
      <c r="D43" s="314"/>
      <c r="E43" s="354"/>
      <c r="F43" s="355"/>
      <c r="G43" s="355"/>
      <c r="H43" s="355"/>
      <c r="I43" s="371"/>
      <c r="J43" s="77" t="str">
        <f>IF(AND('Mapa final'!$AA$53="Baja",'Mapa final'!$AC$53="Leve"),CONCATENATE("R8C",'Mapa final'!$Q$53),"")</f>
        <v/>
      </c>
      <c r="K43" s="78" t="str">
        <f>IF(AND('Mapa final'!$AA$54="Baja",'Mapa final'!$AC$54="Leve"),CONCATENATE("R8C",'Mapa final'!$Q$54),"")</f>
        <v/>
      </c>
      <c r="L43" s="78" t="str">
        <f>IF(AND('Mapa final'!$AA$55="Baja",'Mapa final'!$AC$55="Leve"),CONCATENATE("R8C",'Mapa final'!$Q$55),"")</f>
        <v/>
      </c>
      <c r="M43" s="78" t="str">
        <f>IF(AND('Mapa final'!$AA$56="Baja",'Mapa final'!$AC$56="Leve"),CONCATENATE("R8C",'Mapa final'!$Q$56),"")</f>
        <v/>
      </c>
      <c r="N43" s="78" t="str">
        <f>IF(AND('Mapa final'!$AA$57="Baja",'Mapa final'!$AC$57="Leve"),CONCATENATE("R8C",'Mapa final'!$Q$57),"")</f>
        <v/>
      </c>
      <c r="O43" s="79" t="str">
        <f>IF(AND('Mapa final'!$AA$58="Baja",'Mapa final'!$AC$58="Leve"),CONCATENATE("R8C",'Mapa final'!$Q$58),"")</f>
        <v/>
      </c>
      <c r="P43" s="68" t="str">
        <f>IF(AND('Mapa final'!$AA$53="Baja",'Mapa final'!$AC$53="Menor"),CONCATENATE("R8C",'Mapa final'!$Q$53),"")</f>
        <v/>
      </c>
      <c r="Q43" s="69" t="str">
        <f>IF(AND('Mapa final'!$AA$54="Baja",'Mapa final'!$AC$54="Menor"),CONCATENATE("R8C",'Mapa final'!$Q$54),"")</f>
        <v/>
      </c>
      <c r="R43" s="69" t="str">
        <f>IF(AND('Mapa final'!$AA$55="Baja",'Mapa final'!$AC$55="Menor"),CONCATENATE("R8C",'Mapa final'!$Q$55),"")</f>
        <v/>
      </c>
      <c r="S43" s="69" t="str">
        <f>IF(AND('Mapa final'!$AA$56="Baja",'Mapa final'!$AC$56="Menor"),CONCATENATE("R8C",'Mapa final'!$Q$56),"")</f>
        <v/>
      </c>
      <c r="T43" s="69" t="str">
        <f>IF(AND('Mapa final'!$AA$57="Baja",'Mapa final'!$AC$57="Menor"),CONCATENATE("R8C",'Mapa final'!$Q$57),"")</f>
        <v/>
      </c>
      <c r="U43" s="70" t="str">
        <f>IF(AND('Mapa final'!$AA$58="Baja",'Mapa final'!$AC$58="Menor"),CONCATENATE("R8C",'Mapa final'!$Q$58),"")</f>
        <v/>
      </c>
      <c r="V43" s="68" t="str">
        <f>IF(AND('Mapa final'!$AA$53="Baja",'Mapa final'!$AC$53="Moderado"),CONCATENATE("R8C",'Mapa final'!$Q$53),"")</f>
        <v/>
      </c>
      <c r="W43" s="69" t="str">
        <f>IF(AND('Mapa final'!$AA$54="Baja",'Mapa final'!$AC$54="Moderado"),CONCATENATE("R8C",'Mapa final'!$Q$54),"")</f>
        <v/>
      </c>
      <c r="X43" s="69" t="str">
        <f>IF(AND('Mapa final'!$AA$55="Baja",'Mapa final'!$AC$55="Moderado"),CONCATENATE("R8C",'Mapa final'!$Q$55),"")</f>
        <v/>
      </c>
      <c r="Y43" s="69" t="str">
        <f>IF(AND('Mapa final'!$AA$56="Baja",'Mapa final'!$AC$56="Moderado"),CONCATENATE("R8C",'Mapa final'!$Q$56),"")</f>
        <v/>
      </c>
      <c r="Z43" s="69" t="str">
        <f>IF(AND('Mapa final'!$AA$57="Baja",'Mapa final'!$AC$57="Moderado"),CONCATENATE("R8C",'Mapa final'!$Q$57),"")</f>
        <v/>
      </c>
      <c r="AA43" s="70" t="str">
        <f>IF(AND('Mapa final'!$AA$58="Baja",'Mapa final'!$AC$58="Moderado"),CONCATENATE("R8C",'Mapa final'!$Q$58),"")</f>
        <v/>
      </c>
      <c r="AB43" s="52" t="str">
        <f>IF(AND('Mapa final'!$AA$53="Baja",'Mapa final'!$AC$53="Mayor"),CONCATENATE("R8C",'Mapa final'!$Q$53),"")</f>
        <v/>
      </c>
      <c r="AC43" s="53" t="str">
        <f>IF(AND('Mapa final'!$AA$54="Baja",'Mapa final'!$AC$54="Mayor"),CONCATENATE("R8C",'Mapa final'!$Q$54),"")</f>
        <v/>
      </c>
      <c r="AD43" s="58" t="str">
        <f>IF(AND('Mapa final'!$AA$55="Baja",'Mapa final'!$AC$55="Mayor"),CONCATENATE("R8C",'Mapa final'!$Q$55),"")</f>
        <v/>
      </c>
      <c r="AE43" s="58" t="str">
        <f>IF(AND('Mapa final'!$AA$56="Baja",'Mapa final'!$AC$56="Mayor"),CONCATENATE("R8C",'Mapa final'!$Q$56),"")</f>
        <v/>
      </c>
      <c r="AF43" s="58" t="str">
        <f>IF(AND('Mapa final'!$AA$57="Baja",'Mapa final'!$AC$57="Mayor"),CONCATENATE("R8C",'Mapa final'!$Q$57),"")</f>
        <v/>
      </c>
      <c r="AG43" s="54" t="str">
        <f>IF(AND('Mapa final'!$AA$58="Baja",'Mapa final'!$AC$58="Mayor"),CONCATENATE("R8C",'Mapa final'!$Q$58),"")</f>
        <v/>
      </c>
      <c r="AH43" s="55" t="str">
        <f>IF(AND('Mapa final'!$AA$53="Baja",'Mapa final'!$AC$53="Catastrófico"),CONCATENATE("R8C",'Mapa final'!$Q$53),"")</f>
        <v/>
      </c>
      <c r="AI43" s="56" t="str">
        <f>IF(AND('Mapa final'!$AA$54="Baja",'Mapa final'!$AC$54="Catastrófico"),CONCATENATE("R8C",'Mapa final'!$Q$54),"")</f>
        <v/>
      </c>
      <c r="AJ43" s="56" t="str">
        <f>IF(AND('Mapa final'!$AA$55="Baja",'Mapa final'!$AC$55="Catastrófico"),CONCATENATE("R8C",'Mapa final'!$Q$55),"")</f>
        <v/>
      </c>
      <c r="AK43" s="56" t="str">
        <f>IF(AND('Mapa final'!$AA$56="Baja",'Mapa final'!$AC$56="Catastrófico"),CONCATENATE("R8C",'Mapa final'!$Q$56),"")</f>
        <v/>
      </c>
      <c r="AL43" s="56" t="str">
        <f>IF(AND('Mapa final'!$AA$57="Baja",'Mapa final'!$AC$57="Catastrófico"),CONCATENATE("R8C",'Mapa final'!$Q$57),"")</f>
        <v/>
      </c>
      <c r="AM43" s="57" t="str">
        <f>IF(AND('Mapa final'!$AA$58="Baja",'Mapa final'!$AC$58="Catastrófico"),CONCATENATE("R8C",'Mapa final'!$Q$58),"")</f>
        <v/>
      </c>
      <c r="AN43" s="84"/>
      <c r="AO43" s="386"/>
      <c r="AP43" s="387"/>
      <c r="AQ43" s="387"/>
      <c r="AR43" s="387"/>
      <c r="AS43" s="387"/>
      <c r="AT43" s="388"/>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84"/>
      <c r="BU43" s="84"/>
      <c r="BV43" s="84"/>
      <c r="BW43" s="84"/>
      <c r="BX43" s="84"/>
    </row>
    <row r="44" spans="1:80" ht="15" customHeight="1" x14ac:dyDescent="0.3">
      <c r="A44" s="84"/>
      <c r="B44" s="313"/>
      <c r="C44" s="313"/>
      <c r="D44" s="314"/>
      <c r="E44" s="354"/>
      <c r="F44" s="355"/>
      <c r="G44" s="355"/>
      <c r="H44" s="355"/>
      <c r="I44" s="371"/>
      <c r="J44" s="77" t="str">
        <f>IF(AND('Mapa final'!$AA$59="Baja",'Mapa final'!$AC$59="Leve"),CONCATENATE("R9C",'Mapa final'!$Q$59),"")</f>
        <v/>
      </c>
      <c r="K44" s="78" t="str">
        <f>IF(AND('Mapa final'!$AA$60="Baja",'Mapa final'!$AC$60="Leve"),CONCATENATE("R9C",'Mapa final'!$Q$60),"")</f>
        <v/>
      </c>
      <c r="L44" s="78" t="str">
        <f>IF(AND('Mapa final'!$AA$61="Baja",'Mapa final'!$AC$61="Leve"),CONCATENATE("R9C",'Mapa final'!$Q$61),"")</f>
        <v/>
      </c>
      <c r="M44" s="78" t="str">
        <f>IF(AND('Mapa final'!$AA$62="Baja",'Mapa final'!$AC$62="Leve"),CONCATENATE("R9C",'Mapa final'!$Q$62),"")</f>
        <v/>
      </c>
      <c r="N44" s="78" t="str">
        <f>IF(AND('Mapa final'!$AA$63="Baja",'Mapa final'!$AC$63="Leve"),CONCATENATE("R9C",'Mapa final'!$Q$63),"")</f>
        <v/>
      </c>
      <c r="O44" s="79" t="str">
        <f>IF(AND('Mapa final'!$AA$64="Baja",'Mapa final'!$AC$64="Leve"),CONCATENATE("R9C",'Mapa final'!$Q$64),"")</f>
        <v/>
      </c>
      <c r="P44" s="68" t="str">
        <f>IF(AND('Mapa final'!$AA$59="Baja",'Mapa final'!$AC$59="Menor"),CONCATENATE("R9C",'Mapa final'!$Q$59),"")</f>
        <v/>
      </c>
      <c r="Q44" s="69" t="str">
        <f>IF(AND('Mapa final'!$AA$60="Baja",'Mapa final'!$AC$60="Menor"),CONCATENATE("R9C",'Mapa final'!$Q$60),"")</f>
        <v/>
      </c>
      <c r="R44" s="69" t="str">
        <f>IF(AND('Mapa final'!$AA$61="Baja",'Mapa final'!$AC$61="Menor"),CONCATENATE("R9C",'Mapa final'!$Q$61),"")</f>
        <v/>
      </c>
      <c r="S44" s="69" t="str">
        <f>IF(AND('Mapa final'!$AA$62="Baja",'Mapa final'!$AC$62="Menor"),CONCATENATE("R9C",'Mapa final'!$Q$62),"")</f>
        <v/>
      </c>
      <c r="T44" s="69" t="str">
        <f>IF(AND('Mapa final'!$AA$63="Baja",'Mapa final'!$AC$63="Menor"),CONCATENATE("R9C",'Mapa final'!$Q$63),"")</f>
        <v/>
      </c>
      <c r="U44" s="70" t="str">
        <f>IF(AND('Mapa final'!$AA$64="Baja",'Mapa final'!$AC$64="Menor"),CONCATENATE("R9C",'Mapa final'!$Q$64),"")</f>
        <v/>
      </c>
      <c r="V44" s="68" t="str">
        <f>IF(AND('Mapa final'!$AA$59="Baja",'Mapa final'!$AC$59="Moderado"),CONCATENATE("R9C",'Mapa final'!$Q$59),"")</f>
        <v/>
      </c>
      <c r="W44" s="69" t="str">
        <f>IF(AND('Mapa final'!$AA$60="Baja",'Mapa final'!$AC$60="Moderado"),CONCATENATE("R9C",'Mapa final'!$Q$60),"")</f>
        <v/>
      </c>
      <c r="X44" s="69" t="str">
        <f>IF(AND('Mapa final'!$AA$61="Baja",'Mapa final'!$AC$61="Moderado"),CONCATENATE("R9C",'Mapa final'!$Q$61),"")</f>
        <v/>
      </c>
      <c r="Y44" s="69" t="str">
        <f>IF(AND('Mapa final'!$AA$62="Baja",'Mapa final'!$AC$62="Moderado"),CONCATENATE("R9C",'Mapa final'!$Q$62),"")</f>
        <v/>
      </c>
      <c r="Z44" s="69" t="str">
        <f>IF(AND('Mapa final'!$AA$63="Baja",'Mapa final'!$AC$63="Moderado"),CONCATENATE("R9C",'Mapa final'!$Q$63),"")</f>
        <v/>
      </c>
      <c r="AA44" s="70" t="str">
        <f>IF(AND('Mapa final'!$AA$64="Baja",'Mapa final'!$AC$64="Moderado"),CONCATENATE("R9C",'Mapa final'!$Q$64),"")</f>
        <v/>
      </c>
      <c r="AB44" s="52" t="str">
        <f>IF(AND('Mapa final'!$AA$59="Baja",'Mapa final'!$AC$59="Mayor"),CONCATENATE("R9C",'Mapa final'!$Q$59),"")</f>
        <v/>
      </c>
      <c r="AC44" s="53" t="str">
        <f>IF(AND('Mapa final'!$AA$60="Baja",'Mapa final'!$AC$60="Mayor"),CONCATENATE("R9C",'Mapa final'!$Q$60),"")</f>
        <v/>
      </c>
      <c r="AD44" s="58" t="str">
        <f>IF(AND('Mapa final'!$AA$61="Baja",'Mapa final'!$AC$61="Mayor"),CONCATENATE("R9C",'Mapa final'!$Q$61),"")</f>
        <v/>
      </c>
      <c r="AE44" s="58" t="str">
        <f>IF(AND('Mapa final'!$AA$62="Baja",'Mapa final'!$AC$62="Mayor"),CONCATENATE("R9C",'Mapa final'!$Q$62),"")</f>
        <v/>
      </c>
      <c r="AF44" s="58" t="str">
        <f>IF(AND('Mapa final'!$AA$63="Baja",'Mapa final'!$AC$63="Mayor"),CONCATENATE("R9C",'Mapa final'!$Q$63),"")</f>
        <v/>
      </c>
      <c r="AG44" s="54" t="str">
        <f>IF(AND('Mapa final'!$AA$64="Baja",'Mapa final'!$AC$64="Mayor"),CONCATENATE("R9C",'Mapa final'!$Q$64),"")</f>
        <v/>
      </c>
      <c r="AH44" s="55" t="str">
        <f>IF(AND('Mapa final'!$AA$59="Baja",'Mapa final'!$AC$59="Catastrófico"),CONCATENATE("R9C",'Mapa final'!$Q$59),"")</f>
        <v/>
      </c>
      <c r="AI44" s="56" t="str">
        <f>IF(AND('Mapa final'!$AA$60="Baja",'Mapa final'!$AC$60="Catastrófico"),CONCATENATE("R9C",'Mapa final'!$Q$60),"")</f>
        <v/>
      </c>
      <c r="AJ44" s="56" t="str">
        <f>IF(AND('Mapa final'!$AA$61="Baja",'Mapa final'!$AC$61="Catastrófico"),CONCATENATE("R9C",'Mapa final'!$Q$61),"")</f>
        <v/>
      </c>
      <c r="AK44" s="56" t="str">
        <f>IF(AND('Mapa final'!$AA$62="Baja",'Mapa final'!$AC$62="Catastrófico"),CONCATENATE("R9C",'Mapa final'!$Q$62),"")</f>
        <v/>
      </c>
      <c r="AL44" s="56" t="str">
        <f>IF(AND('Mapa final'!$AA$63="Baja",'Mapa final'!$AC$63="Catastrófico"),CONCATENATE("R9C",'Mapa final'!$Q$63),"")</f>
        <v/>
      </c>
      <c r="AM44" s="57" t="str">
        <f>IF(AND('Mapa final'!$AA$64="Baja",'Mapa final'!$AC$64="Catastrófico"),CONCATENATE("R9C",'Mapa final'!$Q$64),"")</f>
        <v/>
      </c>
      <c r="AN44" s="84"/>
      <c r="AO44" s="386"/>
      <c r="AP44" s="387"/>
      <c r="AQ44" s="387"/>
      <c r="AR44" s="387"/>
      <c r="AS44" s="387"/>
      <c r="AT44" s="388"/>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row>
    <row r="45" spans="1:80" ht="15.75" customHeight="1" thickBot="1" x14ac:dyDescent="0.35">
      <c r="A45" s="84"/>
      <c r="B45" s="313"/>
      <c r="C45" s="313"/>
      <c r="D45" s="314"/>
      <c r="E45" s="357"/>
      <c r="F45" s="358"/>
      <c r="G45" s="358"/>
      <c r="H45" s="358"/>
      <c r="I45" s="358"/>
      <c r="J45" s="80" t="str">
        <f>IF(AND('Mapa final'!$AA$65="Baja",'Mapa final'!$AC$65="Leve"),CONCATENATE("R10C",'Mapa final'!$Q$65),"")</f>
        <v/>
      </c>
      <c r="K45" s="81" t="str">
        <f>IF(AND('Mapa final'!$AA$66="Baja",'Mapa final'!$AC$66="Leve"),CONCATENATE("R10C",'Mapa final'!$Q$66),"")</f>
        <v/>
      </c>
      <c r="L45" s="81" t="str">
        <f>IF(AND('Mapa final'!$AA$67="Baja",'Mapa final'!$AC$67="Leve"),CONCATENATE("R10C",'Mapa final'!$Q$67),"")</f>
        <v/>
      </c>
      <c r="M45" s="81" t="str">
        <f>IF(AND('Mapa final'!$AA$68="Baja",'Mapa final'!$AC$68="Leve"),CONCATENATE("R10C",'Mapa final'!$Q$68),"")</f>
        <v/>
      </c>
      <c r="N45" s="81" t="str">
        <f>IF(AND('Mapa final'!$AA$69="Baja",'Mapa final'!$AC$69="Leve"),CONCATENATE("R10C",'Mapa final'!$Q$69),"")</f>
        <v/>
      </c>
      <c r="O45" s="82" t="str">
        <f>IF(AND('Mapa final'!$AA$70="Baja",'Mapa final'!$AC$70="Leve"),CONCATENATE("R10C",'Mapa final'!$Q$70),"")</f>
        <v/>
      </c>
      <c r="P45" s="68" t="str">
        <f>IF(AND('Mapa final'!$AA$65="Baja",'Mapa final'!$AC$65="Menor"),CONCATENATE("R10C",'Mapa final'!$Q$65),"")</f>
        <v/>
      </c>
      <c r="Q45" s="69" t="str">
        <f>IF(AND('Mapa final'!$AA$66="Baja",'Mapa final'!$AC$66="Menor"),CONCATENATE("R10C",'Mapa final'!$Q$66),"")</f>
        <v/>
      </c>
      <c r="R45" s="69" t="str">
        <f>IF(AND('Mapa final'!$AA$67="Baja",'Mapa final'!$AC$67="Menor"),CONCATENATE("R10C",'Mapa final'!$Q$67),"")</f>
        <v/>
      </c>
      <c r="S45" s="69" t="str">
        <f>IF(AND('Mapa final'!$AA$68="Baja",'Mapa final'!$AC$68="Menor"),CONCATENATE("R10C",'Mapa final'!$Q$68),"")</f>
        <v/>
      </c>
      <c r="T45" s="69" t="str">
        <f>IF(AND('Mapa final'!$AA$69="Baja",'Mapa final'!$AC$69="Menor"),CONCATENATE("R10C",'Mapa final'!$Q$69),"")</f>
        <v/>
      </c>
      <c r="U45" s="70" t="str">
        <f>IF(AND('Mapa final'!$AA$70="Baja",'Mapa final'!$AC$70="Menor"),CONCATENATE("R10C",'Mapa final'!$Q$70),"")</f>
        <v/>
      </c>
      <c r="V45" s="71" t="str">
        <f>IF(AND('Mapa final'!$AA$65="Baja",'Mapa final'!$AC$65="Moderado"),CONCATENATE("R10C",'Mapa final'!$Q$65),"")</f>
        <v/>
      </c>
      <c r="W45" s="72" t="str">
        <f>IF(AND('Mapa final'!$AA$66="Baja",'Mapa final'!$AC$66="Moderado"),CONCATENATE("R10C",'Mapa final'!$Q$66),"")</f>
        <v/>
      </c>
      <c r="X45" s="72" t="str">
        <f>IF(AND('Mapa final'!$AA$67="Baja",'Mapa final'!$AC$67="Moderado"),CONCATENATE("R10C",'Mapa final'!$Q$67),"")</f>
        <v/>
      </c>
      <c r="Y45" s="72" t="str">
        <f>IF(AND('Mapa final'!$AA$68="Baja",'Mapa final'!$AC$68="Moderado"),CONCATENATE("R10C",'Mapa final'!$Q$68),"")</f>
        <v/>
      </c>
      <c r="Z45" s="72" t="str">
        <f>IF(AND('Mapa final'!$AA$69="Baja",'Mapa final'!$AC$69="Moderado"),CONCATENATE("R10C",'Mapa final'!$Q$69),"")</f>
        <v/>
      </c>
      <c r="AA45" s="73" t="str">
        <f>IF(AND('Mapa final'!$AA$70="Baja",'Mapa final'!$AC$70="Moderado"),CONCATENATE("R10C",'Mapa final'!$Q$70),"")</f>
        <v/>
      </c>
      <c r="AB45" s="59" t="str">
        <f>IF(AND('Mapa final'!$AA$65="Baja",'Mapa final'!$AC$65="Mayor"),CONCATENATE("R10C",'Mapa final'!$Q$65),"")</f>
        <v/>
      </c>
      <c r="AC45" s="60" t="str">
        <f>IF(AND('Mapa final'!$AA$66="Baja",'Mapa final'!$AC$66="Mayor"),CONCATENATE("R10C",'Mapa final'!$Q$66),"")</f>
        <v/>
      </c>
      <c r="AD45" s="60" t="str">
        <f>IF(AND('Mapa final'!$AA$67="Baja",'Mapa final'!$AC$67="Mayor"),CONCATENATE("R10C",'Mapa final'!$Q$67),"")</f>
        <v/>
      </c>
      <c r="AE45" s="60" t="str">
        <f>IF(AND('Mapa final'!$AA$68="Baja",'Mapa final'!$AC$68="Mayor"),CONCATENATE("R10C",'Mapa final'!$Q$68),"")</f>
        <v/>
      </c>
      <c r="AF45" s="60" t="str">
        <f>IF(AND('Mapa final'!$AA$69="Baja",'Mapa final'!$AC$69="Mayor"),CONCATENATE("R10C",'Mapa final'!$Q$69),"")</f>
        <v/>
      </c>
      <c r="AG45" s="61" t="str">
        <f>IF(AND('Mapa final'!$AA$70="Baja",'Mapa final'!$AC$70="Mayor"),CONCATENATE("R10C",'Mapa final'!$Q$70),"")</f>
        <v/>
      </c>
      <c r="AH45" s="62" t="str">
        <f>IF(AND('Mapa final'!$AA$65="Baja",'Mapa final'!$AC$65="Catastrófico"),CONCATENATE("R10C",'Mapa final'!$Q$65),"")</f>
        <v/>
      </c>
      <c r="AI45" s="63" t="str">
        <f>IF(AND('Mapa final'!$AA$66="Baja",'Mapa final'!$AC$66="Catastrófico"),CONCATENATE("R10C",'Mapa final'!$Q$66),"")</f>
        <v/>
      </c>
      <c r="AJ45" s="63" t="str">
        <f>IF(AND('Mapa final'!$AA$67="Baja",'Mapa final'!$AC$67="Catastrófico"),CONCATENATE("R10C",'Mapa final'!$Q$67),"")</f>
        <v/>
      </c>
      <c r="AK45" s="63" t="str">
        <f>IF(AND('Mapa final'!$AA$68="Baja",'Mapa final'!$AC$68="Catastrófico"),CONCATENATE("R10C",'Mapa final'!$Q$68),"")</f>
        <v/>
      </c>
      <c r="AL45" s="63" t="str">
        <f>IF(AND('Mapa final'!$AA$69="Baja",'Mapa final'!$AC$69="Catastrófico"),CONCATENATE("R10C",'Mapa final'!$Q$69),"")</f>
        <v/>
      </c>
      <c r="AM45" s="64" t="str">
        <f>IF(AND('Mapa final'!$AA$70="Baja",'Mapa final'!$AC$70="Catastrófico"),CONCATENATE("R10C",'Mapa final'!$Q$70),"")</f>
        <v/>
      </c>
      <c r="AN45" s="84"/>
      <c r="AO45" s="389"/>
      <c r="AP45" s="390"/>
      <c r="AQ45" s="390"/>
      <c r="AR45" s="390"/>
      <c r="AS45" s="390"/>
      <c r="AT45" s="391"/>
    </row>
    <row r="46" spans="1:80" ht="46.5" customHeight="1" x14ac:dyDescent="0.45">
      <c r="A46" s="84"/>
      <c r="B46" s="313"/>
      <c r="C46" s="313"/>
      <c r="D46" s="314"/>
      <c r="E46" s="351" t="s">
        <v>105</v>
      </c>
      <c r="F46" s="352"/>
      <c r="G46" s="352"/>
      <c r="H46" s="352"/>
      <c r="I46" s="353"/>
      <c r="J46" s="74" t="str">
        <f>IF(AND('Mapa final'!$AA$11="Muy Baja",'Mapa final'!$AC$11="Leve"),CONCATENATE("R1C",'Mapa final'!$Q$11),"")</f>
        <v/>
      </c>
      <c r="K46" s="75" t="str">
        <f>IF(AND('Mapa final'!$AA$12="Muy Baja",'Mapa final'!$AC$12="Leve"),CONCATENATE("R1C",'Mapa final'!$Q$12),"")</f>
        <v/>
      </c>
      <c r="L46" s="75" t="str">
        <f>IF(AND('Mapa final'!$AA$13="Muy Baja",'Mapa final'!$AC$13="Leve"),CONCATENATE("R1C",'Mapa final'!$Q$13),"")</f>
        <v/>
      </c>
      <c r="M46" s="75" t="str">
        <f>IF(AND('Mapa final'!$AA$14="Muy Baja",'Mapa final'!$AC$14="Leve"),CONCATENATE("R1C",'Mapa final'!$Q$14),"")</f>
        <v/>
      </c>
      <c r="N46" s="75" t="str">
        <f>IF(AND('Mapa final'!$AA$15="Muy Baja",'Mapa final'!$AC$15="Leve"),CONCATENATE("R1C",'Mapa final'!$Q$15),"")</f>
        <v/>
      </c>
      <c r="O46" s="76" t="str">
        <f>IF(AND('Mapa final'!$AA$16="Muy Baja",'Mapa final'!$AC$16="Leve"),CONCATENATE("R1C",'Mapa final'!$Q$16),"")</f>
        <v/>
      </c>
      <c r="P46" s="74" t="str">
        <f>IF(AND('Mapa final'!$AA$11="Muy Baja",'Mapa final'!$AC$11="Menor"),CONCATENATE("R1C",'Mapa final'!$Q$11),"")</f>
        <v/>
      </c>
      <c r="Q46" s="75" t="str">
        <f>IF(AND('Mapa final'!$AA$12="Muy Baja",'Mapa final'!$AC$12="Menor"),CONCATENATE("R1C",'Mapa final'!$Q$12),"")</f>
        <v/>
      </c>
      <c r="R46" s="75" t="str">
        <f>IF(AND('Mapa final'!$AA$13="Muy Baja",'Mapa final'!$AC$13="Menor"),CONCATENATE("R1C",'Mapa final'!$Q$13),"")</f>
        <v/>
      </c>
      <c r="S46" s="75" t="str">
        <f>IF(AND('Mapa final'!$AA$14="Muy Baja",'Mapa final'!$AC$14="Menor"),CONCATENATE("R1C",'Mapa final'!$Q$14),"")</f>
        <v/>
      </c>
      <c r="T46" s="75" t="str">
        <f>IF(AND('Mapa final'!$AA$15="Muy Baja",'Mapa final'!$AC$15="Menor"),CONCATENATE("R1C",'Mapa final'!$Q$15),"")</f>
        <v/>
      </c>
      <c r="U46" s="76" t="str">
        <f>IF(AND('Mapa final'!$AA$16="Muy Baja",'Mapa final'!$AC$16="Menor"),CONCATENATE("R1C",'Mapa final'!$Q$16),"")</f>
        <v/>
      </c>
      <c r="V46" s="65" t="str">
        <f>IF(AND('Mapa final'!$AA$11="Muy Baja",'Mapa final'!$AC$11="Moderado"),CONCATENATE("R1C",'Mapa final'!$Q$11),"")</f>
        <v>R1C1</v>
      </c>
      <c r="W46" s="83" t="str">
        <f>IF(AND('Mapa final'!$AA$12="Muy Baja",'Mapa final'!$AC$12="Moderado"),CONCATENATE("R1C",'Mapa final'!$Q$12),"")</f>
        <v>R1C2</v>
      </c>
      <c r="X46" s="66" t="str">
        <f>IF(AND('Mapa final'!$AA$13="Muy Baja",'Mapa final'!$AC$13="Moderado"),CONCATENATE("R1C",'Mapa final'!$Q$13),"")</f>
        <v/>
      </c>
      <c r="Y46" s="66" t="str">
        <f>IF(AND('Mapa final'!$AA$14="Muy Baja",'Mapa final'!$AC$14="Moderado"),CONCATENATE("R1C",'Mapa final'!$Q$14),"")</f>
        <v/>
      </c>
      <c r="Z46" s="66" t="str">
        <f>IF(AND('Mapa final'!$AA$15="Muy Baja",'Mapa final'!$AC$15="Moderado"),CONCATENATE("R1C",'Mapa final'!$Q$15),"")</f>
        <v/>
      </c>
      <c r="AA46" s="67" t="str">
        <f>IF(AND('Mapa final'!$AA$16="Muy Baja",'Mapa final'!$AC$16="Moderado"),CONCATENATE("R1C",'Mapa final'!$Q$16),"")</f>
        <v/>
      </c>
      <c r="AB46" s="46" t="str">
        <f>IF(AND('Mapa final'!$AA$11="Muy Baja",'Mapa final'!$AC$11="Mayor"),CONCATENATE("R1C",'Mapa final'!$Q$11),"")</f>
        <v/>
      </c>
      <c r="AC46" s="47" t="str">
        <f>IF(AND('Mapa final'!$AA$12="Muy Baja",'Mapa final'!$AC$12="Mayor"),CONCATENATE("R1C",'Mapa final'!$Q$12),"")</f>
        <v/>
      </c>
      <c r="AD46" s="47" t="str">
        <f>IF(AND('Mapa final'!$AA$13="Muy Baja",'Mapa final'!$AC$13="Mayor"),CONCATENATE("R1C",'Mapa final'!$Q$13),"")</f>
        <v/>
      </c>
      <c r="AE46" s="47" t="str">
        <f>IF(AND('Mapa final'!$AA$14="Muy Baja",'Mapa final'!$AC$14="Mayor"),CONCATENATE("R1C",'Mapa final'!$Q$14),"")</f>
        <v/>
      </c>
      <c r="AF46" s="47" t="str">
        <f>IF(AND('Mapa final'!$AA$15="Muy Baja",'Mapa final'!$AC$15="Mayor"),CONCATENATE("R1C",'Mapa final'!$Q$15),"")</f>
        <v/>
      </c>
      <c r="AG46" s="48" t="str">
        <f>IF(AND('Mapa final'!$AA$16="Muy Baja",'Mapa final'!$AC$16="Mayor"),CONCATENATE("R1C",'Mapa final'!$Q$16),"")</f>
        <v/>
      </c>
      <c r="AH46" s="49" t="str">
        <f>IF(AND('Mapa final'!$AA$11="Muy Baja",'Mapa final'!$AC$11="Catastrófico"),CONCATENATE("R1C",'Mapa final'!$Q$11),"")</f>
        <v/>
      </c>
      <c r="AI46" s="50" t="str">
        <f>IF(AND('Mapa final'!$AA$12="Muy Baja",'Mapa final'!$AC$12="Catastrófico"),CONCATENATE("R1C",'Mapa final'!$Q$12),"")</f>
        <v/>
      </c>
      <c r="AJ46" s="50" t="str">
        <f>IF(AND('Mapa final'!$AA$13="Muy Baja",'Mapa final'!$AC$13="Catastrófico"),CONCATENATE("R1C",'Mapa final'!$Q$13),"")</f>
        <v/>
      </c>
      <c r="AK46" s="50" t="str">
        <f>IF(AND('Mapa final'!$AA$14="Muy Baja",'Mapa final'!$AC$14="Catastrófico"),CONCATENATE("R1C",'Mapa final'!$Q$14),"")</f>
        <v/>
      </c>
      <c r="AL46" s="50" t="str">
        <f>IF(AND('Mapa final'!$AA$15="Muy Baja",'Mapa final'!$AC$15="Catastrófico"),CONCATENATE("R1C",'Mapa final'!$Q$15),"")</f>
        <v/>
      </c>
      <c r="AM46" s="51" t="str">
        <f>IF(AND('Mapa final'!$AA$16="Muy Baja",'Mapa final'!$AC$16="Catastrófico"),CONCATENATE("R1C",'Mapa final'!$Q$16),"")</f>
        <v/>
      </c>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c r="BY46" s="84"/>
      <c r="BZ46" s="84"/>
      <c r="CA46" s="84"/>
      <c r="CB46" s="84"/>
    </row>
    <row r="47" spans="1:80" ht="46.5" customHeight="1" x14ac:dyDescent="0.3">
      <c r="A47" s="84"/>
      <c r="B47" s="313"/>
      <c r="C47" s="313"/>
      <c r="D47" s="314"/>
      <c r="E47" s="370"/>
      <c r="F47" s="371"/>
      <c r="G47" s="371"/>
      <c r="H47" s="371"/>
      <c r="I47" s="356"/>
      <c r="J47" s="77" t="str">
        <f>IF(AND('Mapa final'!$AA$17="Muy Baja",'Mapa final'!$AC$17="Leve"),CONCATENATE("R2C",'Mapa final'!$Q$17),"")</f>
        <v/>
      </c>
      <c r="K47" s="78" t="str">
        <f>IF(AND('Mapa final'!$AA$18="Muy Baja",'Mapa final'!$AC$18="Leve"),CONCATENATE("R2C",'Mapa final'!$Q$18),"")</f>
        <v/>
      </c>
      <c r="L47" s="78" t="str">
        <f>IF(AND('Mapa final'!$AA$19="Muy Baja",'Mapa final'!$AC$19="Leve"),CONCATENATE("R2C",'Mapa final'!$Q$19),"")</f>
        <v/>
      </c>
      <c r="M47" s="78" t="str">
        <f>IF(AND('Mapa final'!$AA$20="Muy Baja",'Mapa final'!$AC$20="Leve"),CONCATENATE("R2C",'Mapa final'!$Q$20),"")</f>
        <v/>
      </c>
      <c r="N47" s="78" t="str">
        <f>IF(AND('Mapa final'!$AA$21="Muy Baja",'Mapa final'!$AC$21="Leve"),CONCATENATE("R2C",'Mapa final'!$Q$21),"")</f>
        <v/>
      </c>
      <c r="O47" s="79" t="str">
        <f>IF(AND('Mapa final'!$AA$22="Muy Baja",'Mapa final'!$AC$22="Leve"),CONCATENATE("R2C",'Mapa final'!$Q$22),"")</f>
        <v/>
      </c>
      <c r="P47" s="77" t="str">
        <f>IF(AND('Mapa final'!$AA$17="Muy Baja",'Mapa final'!$AC$17="Menor"),CONCATENATE("R2C",'Mapa final'!$Q$17),"")</f>
        <v/>
      </c>
      <c r="Q47" s="78" t="str">
        <f>IF(AND('Mapa final'!$AA$18="Muy Baja",'Mapa final'!$AC$18="Menor"),CONCATENATE("R2C",'Mapa final'!$Q$18),"")</f>
        <v/>
      </c>
      <c r="R47" s="78" t="str">
        <f>IF(AND('Mapa final'!$AA$19="Muy Baja",'Mapa final'!$AC$19="Menor"),CONCATENATE("R2C",'Mapa final'!$Q$19),"")</f>
        <v/>
      </c>
      <c r="S47" s="78" t="str">
        <f>IF(AND('Mapa final'!$AA$20="Muy Baja",'Mapa final'!$AC$20="Menor"),CONCATENATE("R2C",'Mapa final'!$Q$20),"")</f>
        <v/>
      </c>
      <c r="T47" s="78" t="str">
        <f>IF(AND('Mapa final'!$AA$21="Muy Baja",'Mapa final'!$AC$21="Menor"),CONCATENATE("R2C",'Mapa final'!$Q$21),"")</f>
        <v/>
      </c>
      <c r="U47" s="79" t="str">
        <f>IF(AND('Mapa final'!$AA$22="Muy Baja",'Mapa final'!$AC$22="Menor"),CONCATENATE("R2C",'Mapa final'!$Q$22),"")</f>
        <v/>
      </c>
      <c r="V47" s="68" t="str">
        <f>IF(AND('Mapa final'!$AA$17="Muy Baja",'Mapa final'!$AC$17="Moderado"),CONCATENATE("R2C",'Mapa final'!$Q$17),"")</f>
        <v>R2C1</v>
      </c>
      <c r="W47" s="69" t="str">
        <f>IF(AND('Mapa final'!$AA$18="Muy Baja",'Mapa final'!$AC$18="Moderado"),CONCATENATE("R2C",'Mapa final'!$Q$18),"")</f>
        <v>R2C2</v>
      </c>
      <c r="X47" s="69" t="str">
        <f>IF(AND('Mapa final'!$AA$19="Muy Baja",'Mapa final'!$AC$19="Moderado"),CONCATENATE("R2C",'Mapa final'!$Q$19),"")</f>
        <v/>
      </c>
      <c r="Y47" s="69" t="str">
        <f>IF(AND('Mapa final'!$AA$20="Muy Baja",'Mapa final'!$AC$20="Moderado"),CONCATENATE("R2C",'Mapa final'!$Q$20),"")</f>
        <v/>
      </c>
      <c r="Z47" s="69" t="str">
        <f>IF(AND('Mapa final'!$AA$21="Muy Baja",'Mapa final'!$AC$21="Moderado"),CONCATENATE("R2C",'Mapa final'!$Q$21),"")</f>
        <v/>
      </c>
      <c r="AA47" s="70" t="str">
        <f>IF(AND('Mapa final'!$AA$22="Muy Baja",'Mapa final'!$AC$22="Moderado"),CONCATENATE("R2C",'Mapa final'!$Q$22),"")</f>
        <v/>
      </c>
      <c r="AB47" s="52" t="str">
        <f>IF(AND('Mapa final'!$AA$17="Muy Baja",'Mapa final'!$AC$17="Mayor"),CONCATENATE("R2C",'Mapa final'!$Q$17),"")</f>
        <v/>
      </c>
      <c r="AC47" s="53" t="str">
        <f>IF(AND('Mapa final'!$AA$18="Muy Baja",'Mapa final'!$AC$18="Mayor"),CONCATENATE("R2C",'Mapa final'!$Q$18),"")</f>
        <v/>
      </c>
      <c r="AD47" s="53" t="str">
        <f>IF(AND('Mapa final'!$AA$19="Muy Baja",'Mapa final'!$AC$19="Mayor"),CONCATENATE("R2C",'Mapa final'!$Q$19),"")</f>
        <v/>
      </c>
      <c r="AE47" s="53" t="str">
        <f>IF(AND('Mapa final'!$AA$20="Muy Baja",'Mapa final'!$AC$20="Mayor"),CONCATENATE("R2C",'Mapa final'!$Q$20),"")</f>
        <v/>
      </c>
      <c r="AF47" s="53" t="str">
        <f>IF(AND('Mapa final'!$AA$21="Muy Baja",'Mapa final'!$AC$21="Mayor"),CONCATENATE("R2C",'Mapa final'!$Q$21),"")</f>
        <v/>
      </c>
      <c r="AG47" s="54" t="str">
        <f>IF(AND('Mapa final'!$AA$22="Muy Baja",'Mapa final'!$AC$22="Mayor"),CONCATENATE("R2C",'Mapa final'!$Q$22),"")</f>
        <v/>
      </c>
      <c r="AH47" s="55" t="str">
        <f>IF(AND('Mapa final'!$AA$17="Muy Baja",'Mapa final'!$AC$17="Catastrófico"),CONCATENATE("R2C",'Mapa final'!$Q$17),"")</f>
        <v/>
      </c>
      <c r="AI47" s="56" t="str">
        <f>IF(AND('Mapa final'!$AA$18="Muy Baja",'Mapa final'!$AC$18="Catastrófico"),CONCATENATE("R2C",'Mapa final'!$Q$18),"")</f>
        <v/>
      </c>
      <c r="AJ47" s="56" t="str">
        <f>IF(AND('Mapa final'!$AA$19="Muy Baja",'Mapa final'!$AC$19="Catastrófico"),CONCATENATE("R2C",'Mapa final'!$Q$19),"")</f>
        <v/>
      </c>
      <c r="AK47" s="56" t="str">
        <f>IF(AND('Mapa final'!$AA$20="Muy Baja",'Mapa final'!$AC$20="Catastrófico"),CONCATENATE("R2C",'Mapa final'!$Q$20),"")</f>
        <v/>
      </c>
      <c r="AL47" s="56" t="str">
        <f>IF(AND('Mapa final'!$AA$21="Muy Baja",'Mapa final'!$AC$21="Catastrófico"),CONCATENATE("R2C",'Mapa final'!$Q$21),"")</f>
        <v/>
      </c>
      <c r="AM47" s="57" t="str">
        <f>IF(AND('Mapa final'!$AA$22="Muy Baja",'Mapa final'!$AC$22="Catastrófico"),CONCATENATE("R2C",'Mapa final'!$Q$22),"")</f>
        <v/>
      </c>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c r="BZ47" s="84"/>
      <c r="CA47" s="84"/>
      <c r="CB47" s="84"/>
    </row>
    <row r="48" spans="1:80" ht="15" customHeight="1" x14ac:dyDescent="0.3">
      <c r="A48" s="84"/>
      <c r="B48" s="313"/>
      <c r="C48" s="313"/>
      <c r="D48" s="314"/>
      <c r="E48" s="370"/>
      <c r="F48" s="371"/>
      <c r="G48" s="371"/>
      <c r="H48" s="371"/>
      <c r="I48" s="356"/>
      <c r="J48" s="77" t="str">
        <f>IF(AND('Mapa final'!$AA$23="Muy Baja",'Mapa final'!$AC$23="Leve"),CONCATENATE("R3C",'Mapa final'!$Q$23),"")</f>
        <v/>
      </c>
      <c r="K48" s="78" t="str">
        <f>IF(AND('Mapa final'!$AA$24="Muy Baja",'Mapa final'!$AC$24="Leve"),CONCATENATE("R3C",'Mapa final'!$Q$24),"")</f>
        <v/>
      </c>
      <c r="L48" s="78" t="str">
        <f>IF(AND('Mapa final'!$AA$25="Muy Baja",'Mapa final'!$AC$25="Leve"),CONCATENATE("R3C",'Mapa final'!$Q$25),"")</f>
        <v/>
      </c>
      <c r="M48" s="78" t="str">
        <f>IF(AND('Mapa final'!$AA$26="Muy Baja",'Mapa final'!$AC$26="Leve"),CONCATENATE("R3C",'Mapa final'!$Q$26),"")</f>
        <v/>
      </c>
      <c r="N48" s="78" t="str">
        <f>IF(AND('Mapa final'!$AA$27="Muy Baja",'Mapa final'!$AC$27="Leve"),CONCATENATE("R3C",'Mapa final'!$Q$27),"")</f>
        <v/>
      </c>
      <c r="O48" s="79" t="str">
        <f>IF(AND('Mapa final'!$AA$28="Muy Baja",'Mapa final'!$AC$28="Leve"),CONCATENATE("R3C",'Mapa final'!$Q$28),"")</f>
        <v/>
      </c>
      <c r="P48" s="77" t="str">
        <f>IF(AND('Mapa final'!$AA$23="Muy Baja",'Mapa final'!$AC$23="Menor"),CONCATENATE("R3C",'Mapa final'!$Q$23),"")</f>
        <v/>
      </c>
      <c r="Q48" s="78" t="str">
        <f>IF(AND('Mapa final'!$AA$24="Muy Baja",'Mapa final'!$AC$24="Menor"),CONCATENATE("R3C",'Mapa final'!$Q$24),"")</f>
        <v/>
      </c>
      <c r="R48" s="78" t="str">
        <f>IF(AND('Mapa final'!$AA$25="Muy Baja",'Mapa final'!$AC$25="Menor"),CONCATENATE("R3C",'Mapa final'!$Q$25),"")</f>
        <v/>
      </c>
      <c r="S48" s="78" t="str">
        <f>IF(AND('Mapa final'!$AA$26="Muy Baja",'Mapa final'!$AC$26="Menor"),CONCATENATE("R3C",'Mapa final'!$Q$26),"")</f>
        <v/>
      </c>
      <c r="T48" s="78" t="str">
        <f>IF(AND('Mapa final'!$AA$27="Muy Baja",'Mapa final'!$AC$27="Menor"),CONCATENATE("R3C",'Mapa final'!$Q$27),"")</f>
        <v/>
      </c>
      <c r="U48" s="79" t="str">
        <f>IF(AND('Mapa final'!$AA$28="Muy Baja",'Mapa final'!$AC$28="Menor"),CONCATENATE("R3C",'Mapa final'!$Q$28),"")</f>
        <v/>
      </c>
      <c r="V48" s="68" t="str">
        <f>IF(AND('Mapa final'!$AA$23="Muy Baja",'Mapa final'!$AC$23="Moderado"),CONCATENATE("R3C",'Mapa final'!$Q$23),"")</f>
        <v/>
      </c>
      <c r="W48" s="69" t="str">
        <f>IF(AND('Mapa final'!$AA$24="Muy Baja",'Mapa final'!$AC$24="Moderado"),CONCATENATE("R3C",'Mapa final'!$Q$24),"")</f>
        <v>R3C2</v>
      </c>
      <c r="X48" s="69" t="str">
        <f>IF(AND('Mapa final'!$AA$25="Muy Baja",'Mapa final'!$AC$25="Moderado"),CONCATENATE("R3C",'Mapa final'!$Q$25),"")</f>
        <v/>
      </c>
      <c r="Y48" s="69" t="str">
        <f>IF(AND('Mapa final'!$AA$26="Muy Baja",'Mapa final'!$AC$26="Moderado"),CONCATENATE("R3C",'Mapa final'!$Q$26),"")</f>
        <v/>
      </c>
      <c r="Z48" s="69" t="str">
        <f>IF(AND('Mapa final'!$AA$27="Muy Baja",'Mapa final'!$AC$27="Moderado"),CONCATENATE("R3C",'Mapa final'!$Q$27),"")</f>
        <v/>
      </c>
      <c r="AA48" s="70" t="str">
        <f>IF(AND('Mapa final'!$AA$28="Muy Baja",'Mapa final'!$AC$28="Moderado"),CONCATENATE("R3C",'Mapa final'!$Q$28),"")</f>
        <v/>
      </c>
      <c r="AB48" s="52" t="str">
        <f>IF(AND('Mapa final'!$AA$23="Muy Baja",'Mapa final'!$AC$23="Mayor"),CONCATENATE("R3C",'Mapa final'!$Q$23),"")</f>
        <v/>
      </c>
      <c r="AC48" s="53" t="str">
        <f>IF(AND('Mapa final'!$AA$24="Muy Baja",'Mapa final'!$AC$24="Mayor"),CONCATENATE("R3C",'Mapa final'!$Q$24),"")</f>
        <v/>
      </c>
      <c r="AD48" s="53" t="str">
        <f>IF(AND('Mapa final'!$AA$25="Muy Baja",'Mapa final'!$AC$25="Mayor"),CONCATENATE("R3C",'Mapa final'!$Q$25),"")</f>
        <v/>
      </c>
      <c r="AE48" s="53" t="str">
        <f>IF(AND('Mapa final'!$AA$26="Muy Baja",'Mapa final'!$AC$26="Mayor"),CONCATENATE("R3C",'Mapa final'!$Q$26),"")</f>
        <v/>
      </c>
      <c r="AF48" s="53" t="str">
        <f>IF(AND('Mapa final'!$AA$27="Muy Baja",'Mapa final'!$AC$27="Mayor"),CONCATENATE("R3C",'Mapa final'!$Q$27),"")</f>
        <v/>
      </c>
      <c r="AG48" s="54" t="str">
        <f>IF(AND('Mapa final'!$AA$28="Muy Baja",'Mapa final'!$AC$28="Mayor"),CONCATENATE("R3C",'Mapa final'!$Q$28),"")</f>
        <v/>
      </c>
      <c r="AH48" s="55" t="str">
        <f>IF(AND('Mapa final'!$AA$23="Muy Baja",'Mapa final'!$AC$23="Catastrófico"),CONCATENATE("R3C",'Mapa final'!$Q$23),"")</f>
        <v/>
      </c>
      <c r="AI48" s="56" t="str">
        <f>IF(AND('Mapa final'!$AA$24="Muy Baja",'Mapa final'!$AC$24="Catastrófico"),CONCATENATE("R3C",'Mapa final'!$Q$24),"")</f>
        <v/>
      </c>
      <c r="AJ48" s="56" t="str">
        <f>IF(AND('Mapa final'!$AA$25="Muy Baja",'Mapa final'!$AC$25="Catastrófico"),CONCATENATE("R3C",'Mapa final'!$Q$25),"")</f>
        <v/>
      </c>
      <c r="AK48" s="56" t="str">
        <f>IF(AND('Mapa final'!$AA$26="Muy Baja",'Mapa final'!$AC$26="Catastrófico"),CONCATENATE("R3C",'Mapa final'!$Q$26),"")</f>
        <v/>
      </c>
      <c r="AL48" s="56" t="str">
        <f>IF(AND('Mapa final'!$AA$27="Muy Baja",'Mapa final'!$AC$27="Catastrófico"),CONCATENATE("R3C",'Mapa final'!$Q$27),"")</f>
        <v/>
      </c>
      <c r="AM48" s="57" t="str">
        <f>IF(AND('Mapa final'!$AA$28="Muy Baja",'Mapa final'!$AC$28="Catastrófico"),CONCATENATE("R3C",'Mapa final'!$Q$28),"")</f>
        <v/>
      </c>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4"/>
      <c r="BR48" s="84"/>
      <c r="BS48" s="84"/>
      <c r="BT48" s="84"/>
      <c r="BU48" s="84"/>
      <c r="BV48" s="84"/>
      <c r="BW48" s="84"/>
      <c r="BX48" s="84"/>
      <c r="BY48" s="84"/>
      <c r="BZ48" s="84"/>
      <c r="CA48" s="84"/>
      <c r="CB48" s="84"/>
    </row>
    <row r="49" spans="1:80" ht="15" customHeight="1" x14ac:dyDescent="0.3">
      <c r="A49" s="84"/>
      <c r="B49" s="313"/>
      <c r="C49" s="313"/>
      <c r="D49" s="314"/>
      <c r="E49" s="354"/>
      <c r="F49" s="355"/>
      <c r="G49" s="355"/>
      <c r="H49" s="355"/>
      <c r="I49" s="356"/>
      <c r="J49" s="77" t="str">
        <f>IF(AND('Mapa final'!$AA$29="Muy Baja",'Mapa final'!$AC$29="Leve"),CONCATENATE("R4C",'Mapa final'!$Q$29),"")</f>
        <v/>
      </c>
      <c r="K49" s="78" t="str">
        <f>IF(AND('Mapa final'!$AA$30="Muy Baja",'Mapa final'!$AC$30="Leve"),CONCATENATE("R4C",'Mapa final'!$Q$30),"")</f>
        <v/>
      </c>
      <c r="L49" s="78" t="str">
        <f>IF(AND('Mapa final'!$AA$31="Muy Baja",'Mapa final'!$AC$31="Leve"),CONCATENATE("R4C",'Mapa final'!$Q$31),"")</f>
        <v/>
      </c>
      <c r="M49" s="78" t="str">
        <f>IF(AND('Mapa final'!$AA$32="Muy Baja",'Mapa final'!$AC$32="Leve"),CONCATENATE("R4C",'Mapa final'!$Q$32),"")</f>
        <v/>
      </c>
      <c r="N49" s="78" t="str">
        <f>IF(AND('Mapa final'!$AA$33="Muy Baja",'Mapa final'!$AC$33="Leve"),CONCATENATE("R4C",'Mapa final'!$Q$33),"")</f>
        <v/>
      </c>
      <c r="O49" s="79" t="str">
        <f>IF(AND('Mapa final'!$AA$34="Muy Baja",'Mapa final'!$AC$34="Leve"),CONCATENATE("R4C",'Mapa final'!$Q$34),"")</f>
        <v/>
      </c>
      <c r="P49" s="77" t="str">
        <f>IF(AND('Mapa final'!$AA$29="Muy Baja",'Mapa final'!$AC$29="Menor"),CONCATENATE("R4C",'Mapa final'!$Q$29),"")</f>
        <v/>
      </c>
      <c r="Q49" s="78" t="str">
        <f>IF(AND('Mapa final'!$AA$30="Muy Baja",'Mapa final'!$AC$30="Menor"),CONCATENATE("R4C",'Mapa final'!$Q$30),"")</f>
        <v/>
      </c>
      <c r="R49" s="78" t="str">
        <f>IF(AND('Mapa final'!$AA$31="Muy Baja",'Mapa final'!$AC$31="Menor"),CONCATENATE("R4C",'Mapa final'!$Q$31),"")</f>
        <v/>
      </c>
      <c r="S49" s="78" t="str">
        <f>IF(AND('Mapa final'!$AA$32="Muy Baja",'Mapa final'!$AC$32="Menor"),CONCATENATE("R4C",'Mapa final'!$Q$32),"")</f>
        <v/>
      </c>
      <c r="T49" s="78" t="str">
        <f>IF(AND('Mapa final'!$AA$33="Muy Baja",'Mapa final'!$AC$33="Menor"),CONCATENATE("R4C",'Mapa final'!$Q$33),"")</f>
        <v/>
      </c>
      <c r="U49" s="79" t="str">
        <f>IF(AND('Mapa final'!$AA$34="Muy Baja",'Mapa final'!$AC$34="Menor"),CONCATENATE("R4C",'Mapa final'!$Q$34),"")</f>
        <v/>
      </c>
      <c r="V49" s="68" t="str">
        <f>IF(AND('Mapa final'!$AA$29="Muy Baja",'Mapa final'!$AC$29="Moderado"),CONCATENATE("R4C",'Mapa final'!$Q$29),"")</f>
        <v/>
      </c>
      <c r="W49" s="69" t="str">
        <f>IF(AND('Mapa final'!$AA$30="Muy Baja",'Mapa final'!$AC$30="Moderado"),CONCATENATE("R4C",'Mapa final'!$Q$30),"")</f>
        <v/>
      </c>
      <c r="X49" s="69" t="str">
        <f>IF(AND('Mapa final'!$AA$31="Muy Baja",'Mapa final'!$AC$31="Moderado"),CONCATENATE("R4C",'Mapa final'!$Q$31),"")</f>
        <v/>
      </c>
      <c r="Y49" s="69" t="str">
        <f>IF(AND('Mapa final'!$AA$32="Muy Baja",'Mapa final'!$AC$32="Moderado"),CONCATENATE("R4C",'Mapa final'!$Q$32),"")</f>
        <v/>
      </c>
      <c r="Z49" s="69" t="str">
        <f>IF(AND('Mapa final'!$AA$33="Muy Baja",'Mapa final'!$AC$33="Moderado"),CONCATENATE("R4C",'Mapa final'!$Q$33),"")</f>
        <v/>
      </c>
      <c r="AA49" s="70" t="str">
        <f>IF(AND('Mapa final'!$AA$34="Muy Baja",'Mapa final'!$AC$34="Moderado"),CONCATENATE("R4C",'Mapa final'!$Q$34),"")</f>
        <v/>
      </c>
      <c r="AB49" s="52" t="str">
        <f>IF(AND('Mapa final'!$AA$29="Muy Baja",'Mapa final'!$AC$29="Mayor"),CONCATENATE("R4C",'Mapa final'!$Q$29),"")</f>
        <v/>
      </c>
      <c r="AC49" s="53" t="str">
        <f>IF(AND('Mapa final'!$AA$30="Muy Baja",'Mapa final'!$AC$30="Mayor"),CONCATENATE("R4C",'Mapa final'!$Q$30),"")</f>
        <v/>
      </c>
      <c r="AD49" s="53" t="str">
        <f>IF(AND('Mapa final'!$AA$31="Muy Baja",'Mapa final'!$AC$31="Mayor"),CONCATENATE("R4C",'Mapa final'!$Q$31),"")</f>
        <v/>
      </c>
      <c r="AE49" s="53" t="str">
        <f>IF(AND('Mapa final'!$AA$32="Muy Baja",'Mapa final'!$AC$32="Mayor"),CONCATENATE("R4C",'Mapa final'!$Q$32),"")</f>
        <v/>
      </c>
      <c r="AF49" s="53" t="str">
        <f>IF(AND('Mapa final'!$AA$33="Muy Baja",'Mapa final'!$AC$33="Mayor"),CONCATENATE("R4C",'Mapa final'!$Q$33),"")</f>
        <v/>
      </c>
      <c r="AG49" s="54" t="str">
        <f>IF(AND('Mapa final'!$AA$34="Muy Baja",'Mapa final'!$AC$34="Mayor"),CONCATENATE("R4C",'Mapa final'!$Q$34),"")</f>
        <v/>
      </c>
      <c r="AH49" s="55" t="str">
        <f>IF(AND('Mapa final'!$AA$29="Muy Baja",'Mapa final'!$AC$29="Catastrófico"),CONCATENATE("R4C",'Mapa final'!$Q$29),"")</f>
        <v/>
      </c>
      <c r="AI49" s="56" t="str">
        <f>IF(AND('Mapa final'!$AA$30="Muy Baja",'Mapa final'!$AC$30="Catastrófico"),CONCATENATE("R4C",'Mapa final'!$Q$30),"")</f>
        <v/>
      </c>
      <c r="AJ49" s="56" t="str">
        <f>IF(AND('Mapa final'!$AA$31="Muy Baja",'Mapa final'!$AC$31="Catastrófico"),CONCATENATE("R4C",'Mapa final'!$Q$31),"")</f>
        <v/>
      </c>
      <c r="AK49" s="56" t="str">
        <f>IF(AND('Mapa final'!$AA$32="Muy Baja",'Mapa final'!$AC$32="Catastrófico"),CONCATENATE("R4C",'Mapa final'!$Q$32),"")</f>
        <v/>
      </c>
      <c r="AL49" s="56" t="str">
        <f>IF(AND('Mapa final'!$AA$33="Muy Baja",'Mapa final'!$AC$33="Catastrófico"),CONCATENATE("R4C",'Mapa final'!$Q$33),"")</f>
        <v/>
      </c>
      <c r="AM49" s="57" t="str">
        <f>IF(AND('Mapa final'!$AA$34="Muy Baja",'Mapa final'!$AC$34="Catastrófico"),CONCATENATE("R4C",'Mapa final'!$Q$34),"")</f>
        <v/>
      </c>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c r="BZ49" s="84"/>
      <c r="CA49" s="84"/>
      <c r="CB49" s="84"/>
    </row>
    <row r="50" spans="1:80" ht="15" customHeight="1" x14ac:dyDescent="0.3">
      <c r="A50" s="84"/>
      <c r="B50" s="313"/>
      <c r="C50" s="313"/>
      <c r="D50" s="314"/>
      <c r="E50" s="354"/>
      <c r="F50" s="355"/>
      <c r="G50" s="355"/>
      <c r="H50" s="355"/>
      <c r="I50" s="356"/>
      <c r="J50" s="77" t="str">
        <f>IF(AND('Mapa final'!$AA$35="Muy Baja",'Mapa final'!$AC$35="Leve"),CONCATENATE("R5C",'Mapa final'!$Q$35),"")</f>
        <v/>
      </c>
      <c r="K50" s="78" t="str">
        <f>IF(AND('Mapa final'!$AA$36="Muy Baja",'Mapa final'!$AC$36="Leve"),CONCATENATE("R5C",'Mapa final'!$Q$36),"")</f>
        <v/>
      </c>
      <c r="L50" s="78" t="str">
        <f>IF(AND('Mapa final'!$AA$37="Muy Baja",'Mapa final'!$AC$37="Leve"),CONCATENATE("R5C",'Mapa final'!$Q$37),"")</f>
        <v/>
      </c>
      <c r="M50" s="78" t="str">
        <f>IF(AND('Mapa final'!$AA$38="Muy Baja",'Mapa final'!$AC$38="Leve"),CONCATENATE("R5C",'Mapa final'!$Q$38),"")</f>
        <v/>
      </c>
      <c r="N50" s="78" t="str">
        <f>IF(AND('Mapa final'!$AA$39="Muy Baja",'Mapa final'!$AC$39="Leve"),CONCATENATE("R5C",'Mapa final'!$Q$39),"")</f>
        <v/>
      </c>
      <c r="O50" s="79" t="str">
        <f>IF(AND('Mapa final'!$AA$40="Muy Baja",'Mapa final'!$AC$40="Leve"),CONCATENATE("R5C",'Mapa final'!$Q$40),"")</f>
        <v/>
      </c>
      <c r="P50" s="77" t="str">
        <f>IF(AND('Mapa final'!$AA$35="Muy Baja",'Mapa final'!$AC$35="Menor"),CONCATENATE("R5C",'Mapa final'!$Q$35),"")</f>
        <v/>
      </c>
      <c r="Q50" s="78" t="str">
        <f>IF(AND('Mapa final'!$AA$36="Muy Baja",'Mapa final'!$AC$36="Menor"),CONCATENATE("R5C",'Mapa final'!$Q$36),"")</f>
        <v/>
      </c>
      <c r="R50" s="78" t="str">
        <f>IF(AND('Mapa final'!$AA$37="Muy Baja",'Mapa final'!$AC$37="Menor"),CONCATENATE("R5C",'Mapa final'!$Q$37),"")</f>
        <v/>
      </c>
      <c r="S50" s="78" t="str">
        <f>IF(AND('Mapa final'!$AA$38="Muy Baja",'Mapa final'!$AC$38="Menor"),CONCATENATE("R5C",'Mapa final'!$Q$38),"")</f>
        <v/>
      </c>
      <c r="T50" s="78" t="str">
        <f>IF(AND('Mapa final'!$AA$39="Muy Baja",'Mapa final'!$AC$39="Menor"),CONCATENATE("R5C",'Mapa final'!$Q$39),"")</f>
        <v/>
      </c>
      <c r="U50" s="79" t="str">
        <f>IF(AND('Mapa final'!$AA$40="Muy Baja",'Mapa final'!$AC$40="Menor"),CONCATENATE("R5C",'Mapa final'!$Q$40),"")</f>
        <v/>
      </c>
      <c r="V50" s="68" t="str">
        <f>IF(AND('Mapa final'!$AA$35="Muy Baja",'Mapa final'!$AC$35="Moderado"),CONCATENATE("R5C",'Mapa final'!$Q$35),"")</f>
        <v/>
      </c>
      <c r="W50" s="69" t="str">
        <f>IF(AND('Mapa final'!$AA$36="Muy Baja",'Mapa final'!$AC$36="Moderado"),CONCATENATE("R5C",'Mapa final'!$Q$36),"")</f>
        <v/>
      </c>
      <c r="X50" s="69" t="str">
        <f>IF(AND('Mapa final'!$AA$37="Muy Baja",'Mapa final'!$AC$37="Moderado"),CONCATENATE("R5C",'Mapa final'!$Q$37),"")</f>
        <v/>
      </c>
      <c r="Y50" s="69" t="str">
        <f>IF(AND('Mapa final'!$AA$38="Muy Baja",'Mapa final'!$AC$38="Moderado"),CONCATENATE("R5C",'Mapa final'!$Q$38),"")</f>
        <v/>
      </c>
      <c r="Z50" s="69" t="str">
        <f>IF(AND('Mapa final'!$AA$39="Muy Baja",'Mapa final'!$AC$39="Moderado"),CONCATENATE("R5C",'Mapa final'!$Q$39),"")</f>
        <v/>
      </c>
      <c r="AA50" s="70" t="str">
        <f>IF(AND('Mapa final'!$AA$40="Muy Baja",'Mapa final'!$AC$40="Moderado"),CONCATENATE("R5C",'Mapa final'!$Q$40),"")</f>
        <v/>
      </c>
      <c r="AB50" s="52" t="str">
        <f>IF(AND('Mapa final'!$AA$35="Muy Baja",'Mapa final'!$AC$35="Mayor"),CONCATENATE("R5C",'Mapa final'!$Q$35),"")</f>
        <v/>
      </c>
      <c r="AC50" s="53" t="str">
        <f>IF(AND('Mapa final'!$AA$36="Muy Baja",'Mapa final'!$AC$36="Mayor"),CONCATENATE("R5C",'Mapa final'!$Q$36),"")</f>
        <v/>
      </c>
      <c r="AD50" s="58" t="str">
        <f>IF(AND('Mapa final'!$AA$37="Muy Baja",'Mapa final'!$AC$37="Mayor"),CONCATENATE("R5C",'Mapa final'!$Q$37),"")</f>
        <v/>
      </c>
      <c r="AE50" s="58" t="str">
        <f>IF(AND('Mapa final'!$AA$38="Muy Baja",'Mapa final'!$AC$38="Mayor"),CONCATENATE("R5C",'Mapa final'!$Q$38),"")</f>
        <v/>
      </c>
      <c r="AF50" s="58" t="str">
        <f>IF(AND('Mapa final'!$AA$39="Muy Baja",'Mapa final'!$AC$39="Mayor"),CONCATENATE("R5C",'Mapa final'!$Q$39),"")</f>
        <v/>
      </c>
      <c r="AG50" s="54" t="str">
        <f>IF(AND('Mapa final'!$AA$40="Muy Baja",'Mapa final'!$AC$40="Mayor"),CONCATENATE("R5C",'Mapa final'!$Q$40),"")</f>
        <v/>
      </c>
      <c r="AH50" s="55" t="str">
        <f>IF(AND('Mapa final'!$AA$35="Muy Baja",'Mapa final'!$AC$35="Catastrófico"),CONCATENATE("R5C",'Mapa final'!$Q$35),"")</f>
        <v/>
      </c>
      <c r="AI50" s="56" t="str">
        <f>IF(AND('Mapa final'!$AA$36="Muy Baja",'Mapa final'!$AC$36="Catastrófico"),CONCATENATE("R5C",'Mapa final'!$Q$36),"")</f>
        <v/>
      </c>
      <c r="AJ50" s="56" t="str">
        <f>IF(AND('Mapa final'!$AA$37="Muy Baja",'Mapa final'!$AC$37="Catastrófico"),CONCATENATE("R5C",'Mapa final'!$Q$37),"")</f>
        <v/>
      </c>
      <c r="AK50" s="56" t="str">
        <f>IF(AND('Mapa final'!$AA$38="Muy Baja",'Mapa final'!$AC$38="Catastrófico"),CONCATENATE("R5C",'Mapa final'!$Q$38),"")</f>
        <v/>
      </c>
      <c r="AL50" s="56" t="str">
        <f>IF(AND('Mapa final'!$AA$39="Muy Baja",'Mapa final'!$AC$39="Catastrófico"),CONCATENATE("R5C",'Mapa final'!$Q$39),"")</f>
        <v/>
      </c>
      <c r="AM50" s="57" t="str">
        <f>IF(AND('Mapa final'!$AA$40="Muy Baja",'Mapa final'!$AC$40="Catastrófico"),CONCATENATE("R5C",'Mapa final'!$Q$40),"")</f>
        <v/>
      </c>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4"/>
      <c r="BR50" s="84"/>
      <c r="BS50" s="84"/>
      <c r="BT50" s="84"/>
      <c r="BU50" s="84"/>
      <c r="BV50" s="84"/>
      <c r="BW50" s="84"/>
      <c r="BX50" s="84"/>
      <c r="BY50" s="84"/>
      <c r="BZ50" s="84"/>
      <c r="CA50" s="84"/>
      <c r="CB50" s="84"/>
    </row>
    <row r="51" spans="1:80" ht="15" customHeight="1" x14ac:dyDescent="0.3">
      <c r="A51" s="84"/>
      <c r="B51" s="313"/>
      <c r="C51" s="313"/>
      <c r="D51" s="314"/>
      <c r="E51" s="354"/>
      <c r="F51" s="355"/>
      <c r="G51" s="355"/>
      <c r="H51" s="355"/>
      <c r="I51" s="356"/>
      <c r="J51" s="77" t="str">
        <f>IF(AND('Mapa final'!$AA$41="Muy Baja",'Mapa final'!$AC$41="Leve"),CONCATENATE("R6C",'Mapa final'!$Q$41),"")</f>
        <v/>
      </c>
      <c r="K51" s="78" t="str">
        <f>IF(AND('Mapa final'!$AA$42="Muy Baja",'Mapa final'!$AC$42="Leve"),CONCATENATE("R6C",'Mapa final'!$Q$42),"")</f>
        <v/>
      </c>
      <c r="L51" s="78" t="str">
        <f>IF(AND('Mapa final'!$AA$43="Muy Baja",'Mapa final'!$AC$43="Leve"),CONCATENATE("R6C",'Mapa final'!$Q$43),"")</f>
        <v/>
      </c>
      <c r="M51" s="78" t="str">
        <f>IF(AND('Mapa final'!$AA$44="Muy Baja",'Mapa final'!$AC$44="Leve"),CONCATENATE("R6C",'Mapa final'!$Q$44),"")</f>
        <v/>
      </c>
      <c r="N51" s="78" t="str">
        <f>IF(AND('Mapa final'!$AA$45="Muy Baja",'Mapa final'!$AC$45="Leve"),CONCATENATE("R6C",'Mapa final'!$Q$45),"")</f>
        <v/>
      </c>
      <c r="O51" s="79" t="str">
        <f>IF(AND('Mapa final'!$AA$46="Muy Baja",'Mapa final'!$AC$46="Leve"),CONCATENATE("R6C",'Mapa final'!$Q$46),"")</f>
        <v/>
      </c>
      <c r="P51" s="77" t="str">
        <f>IF(AND('Mapa final'!$AA$41="Muy Baja",'Mapa final'!$AC$41="Menor"),CONCATENATE("R6C",'Mapa final'!$Q$41),"")</f>
        <v/>
      </c>
      <c r="Q51" s="78" t="str">
        <f>IF(AND('Mapa final'!$AA$42="Muy Baja",'Mapa final'!$AC$42="Menor"),CONCATENATE("R6C",'Mapa final'!$Q$42),"")</f>
        <v/>
      </c>
      <c r="R51" s="78" t="str">
        <f>IF(AND('Mapa final'!$AA$43="Muy Baja",'Mapa final'!$AC$43="Menor"),CONCATENATE("R6C",'Mapa final'!$Q$43),"")</f>
        <v/>
      </c>
      <c r="S51" s="78" t="str">
        <f>IF(AND('Mapa final'!$AA$44="Muy Baja",'Mapa final'!$AC$44="Menor"),CONCATENATE("R6C",'Mapa final'!$Q$44),"")</f>
        <v/>
      </c>
      <c r="T51" s="78" t="str">
        <f>IF(AND('Mapa final'!$AA$45="Muy Baja",'Mapa final'!$AC$45="Menor"),CONCATENATE("R6C",'Mapa final'!$Q$45),"")</f>
        <v/>
      </c>
      <c r="U51" s="79" t="str">
        <f>IF(AND('Mapa final'!$AA$46="Muy Baja",'Mapa final'!$AC$46="Menor"),CONCATENATE("R6C",'Mapa final'!$Q$46),"")</f>
        <v/>
      </c>
      <c r="V51" s="68" t="str">
        <f>IF(AND('Mapa final'!$AA$41="Muy Baja",'Mapa final'!$AC$41="Moderado"),CONCATENATE("R6C",'Mapa final'!$Q$41),"")</f>
        <v/>
      </c>
      <c r="W51" s="69" t="str">
        <f>IF(AND('Mapa final'!$AA$42="Muy Baja",'Mapa final'!$AC$42="Moderado"),CONCATENATE("R6C",'Mapa final'!$Q$42),"")</f>
        <v/>
      </c>
      <c r="X51" s="69" t="str">
        <f>IF(AND('Mapa final'!$AA$43="Muy Baja",'Mapa final'!$AC$43="Moderado"),CONCATENATE("R6C",'Mapa final'!$Q$43),"")</f>
        <v/>
      </c>
      <c r="Y51" s="69" t="str">
        <f>IF(AND('Mapa final'!$AA$44="Muy Baja",'Mapa final'!$AC$44="Moderado"),CONCATENATE("R6C",'Mapa final'!$Q$44),"")</f>
        <v/>
      </c>
      <c r="Z51" s="69" t="str">
        <f>IF(AND('Mapa final'!$AA$45="Muy Baja",'Mapa final'!$AC$45="Moderado"),CONCATENATE("R6C",'Mapa final'!$Q$45),"")</f>
        <v/>
      </c>
      <c r="AA51" s="70" t="str">
        <f>IF(AND('Mapa final'!$AA$46="Muy Baja",'Mapa final'!$AC$46="Moderado"),CONCATENATE("R6C",'Mapa final'!$Q$46),"")</f>
        <v/>
      </c>
      <c r="AB51" s="52" t="str">
        <f>IF(AND('Mapa final'!$AA$41="Muy Baja",'Mapa final'!$AC$41="Mayor"),CONCATENATE("R6C",'Mapa final'!$Q$41),"")</f>
        <v/>
      </c>
      <c r="AC51" s="53" t="str">
        <f>IF(AND('Mapa final'!$AA$42="Muy Baja",'Mapa final'!$AC$42="Mayor"),CONCATENATE("R6C",'Mapa final'!$Q$42),"")</f>
        <v/>
      </c>
      <c r="AD51" s="58" t="str">
        <f>IF(AND('Mapa final'!$AA$43="Muy Baja",'Mapa final'!$AC$43="Mayor"),CONCATENATE("R6C",'Mapa final'!$Q$43),"")</f>
        <v/>
      </c>
      <c r="AE51" s="58" t="str">
        <f>IF(AND('Mapa final'!$AA$44="Muy Baja",'Mapa final'!$AC$44="Mayor"),CONCATENATE("R6C",'Mapa final'!$Q$44),"")</f>
        <v/>
      </c>
      <c r="AF51" s="58" t="str">
        <f>IF(AND('Mapa final'!$AA$45="Muy Baja",'Mapa final'!$AC$45="Mayor"),CONCATENATE("R6C",'Mapa final'!$Q$45),"")</f>
        <v/>
      </c>
      <c r="AG51" s="54" t="str">
        <f>IF(AND('Mapa final'!$AA$46="Muy Baja",'Mapa final'!$AC$46="Mayor"),CONCATENATE("R6C",'Mapa final'!$Q$46),"")</f>
        <v/>
      </c>
      <c r="AH51" s="55" t="str">
        <f>IF(AND('Mapa final'!$AA$41="Muy Baja",'Mapa final'!$AC$41="Catastrófico"),CONCATENATE("R6C",'Mapa final'!$Q$41),"")</f>
        <v/>
      </c>
      <c r="AI51" s="56" t="str">
        <f>IF(AND('Mapa final'!$AA$42="Muy Baja",'Mapa final'!$AC$42="Catastrófico"),CONCATENATE("R6C",'Mapa final'!$Q$42),"")</f>
        <v/>
      </c>
      <c r="AJ51" s="56" t="str">
        <f>IF(AND('Mapa final'!$AA$43="Muy Baja",'Mapa final'!$AC$43="Catastrófico"),CONCATENATE("R6C",'Mapa final'!$Q$43),"")</f>
        <v/>
      </c>
      <c r="AK51" s="56" t="str">
        <f>IF(AND('Mapa final'!$AA$44="Muy Baja",'Mapa final'!$AC$44="Catastrófico"),CONCATENATE("R6C",'Mapa final'!$Q$44),"")</f>
        <v/>
      </c>
      <c r="AL51" s="56" t="str">
        <f>IF(AND('Mapa final'!$AA$45="Muy Baja",'Mapa final'!$AC$45="Catastrófico"),CONCATENATE("R6C",'Mapa final'!$Q$45),"")</f>
        <v/>
      </c>
      <c r="AM51" s="57" t="str">
        <f>IF(AND('Mapa final'!$AA$46="Muy Baja",'Mapa final'!$AC$46="Catastrófico"),CONCATENATE("R6C",'Mapa final'!$Q$46),"")</f>
        <v/>
      </c>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4"/>
      <c r="BT51" s="84"/>
      <c r="BU51" s="84"/>
      <c r="BV51" s="84"/>
      <c r="BW51" s="84"/>
      <c r="BX51" s="84"/>
      <c r="BY51" s="84"/>
      <c r="BZ51" s="84"/>
      <c r="CA51" s="84"/>
      <c r="CB51" s="84"/>
    </row>
    <row r="52" spans="1:80" ht="15" customHeight="1" x14ac:dyDescent="0.3">
      <c r="A52" s="84"/>
      <c r="B52" s="313"/>
      <c r="C52" s="313"/>
      <c r="D52" s="314"/>
      <c r="E52" s="354"/>
      <c r="F52" s="355"/>
      <c r="G52" s="355"/>
      <c r="H52" s="355"/>
      <c r="I52" s="356"/>
      <c r="J52" s="77" t="str">
        <f>IF(AND('Mapa final'!$AA$47="Muy Baja",'Mapa final'!$AC$47="Leve"),CONCATENATE("R7C",'Mapa final'!$Q$47),"")</f>
        <v/>
      </c>
      <c r="K52" s="78" t="str">
        <f>IF(AND('Mapa final'!$AA$48="Muy Baja",'Mapa final'!$AC$48="Leve"),CONCATENATE("R7C",'Mapa final'!$Q$48),"")</f>
        <v/>
      </c>
      <c r="L52" s="78" t="str">
        <f>IF(AND('Mapa final'!$AA$49="Muy Baja",'Mapa final'!$AC$49="Leve"),CONCATENATE("R7C",'Mapa final'!$Q$49),"")</f>
        <v/>
      </c>
      <c r="M52" s="78" t="str">
        <f>IF(AND('Mapa final'!$AA$50="Muy Baja",'Mapa final'!$AC$50="Leve"),CONCATENATE("R7C",'Mapa final'!$Q$50),"")</f>
        <v/>
      </c>
      <c r="N52" s="78" t="str">
        <f>IF(AND('Mapa final'!$AA$51="Muy Baja",'Mapa final'!$AC$51="Leve"),CONCATENATE("R7C",'Mapa final'!$Q$51),"")</f>
        <v/>
      </c>
      <c r="O52" s="79" t="str">
        <f>IF(AND('Mapa final'!$AA$52="Muy Baja",'Mapa final'!$AC$52="Leve"),CONCATENATE("R7C",'Mapa final'!$Q$52),"")</f>
        <v/>
      </c>
      <c r="P52" s="77" t="str">
        <f>IF(AND('Mapa final'!$AA$47="Muy Baja",'Mapa final'!$AC$47="Menor"),CONCATENATE("R7C",'Mapa final'!$Q$47),"")</f>
        <v/>
      </c>
      <c r="Q52" s="78" t="str">
        <f>IF(AND('Mapa final'!$AA$48="Muy Baja",'Mapa final'!$AC$48="Menor"),CONCATENATE("R7C",'Mapa final'!$Q$48),"")</f>
        <v/>
      </c>
      <c r="R52" s="78" t="str">
        <f>IF(AND('Mapa final'!$AA$49="Muy Baja",'Mapa final'!$AC$49="Menor"),CONCATENATE("R7C",'Mapa final'!$Q$49),"")</f>
        <v/>
      </c>
      <c r="S52" s="78" t="str">
        <f>IF(AND('Mapa final'!$AA$50="Muy Baja",'Mapa final'!$AC$50="Menor"),CONCATENATE("R7C",'Mapa final'!$Q$50),"")</f>
        <v/>
      </c>
      <c r="T52" s="78" t="str">
        <f>IF(AND('Mapa final'!$AA$51="Muy Baja",'Mapa final'!$AC$51="Menor"),CONCATENATE("R7C",'Mapa final'!$Q$51),"")</f>
        <v/>
      </c>
      <c r="U52" s="79" t="str">
        <f>IF(AND('Mapa final'!$AA$52="Muy Baja",'Mapa final'!$AC$52="Menor"),CONCATENATE("R7C",'Mapa final'!$Q$52),"")</f>
        <v/>
      </c>
      <c r="V52" s="68" t="str">
        <f>IF(AND('Mapa final'!$AA$47="Muy Baja",'Mapa final'!$AC$47="Moderado"),CONCATENATE("R7C",'Mapa final'!$Q$47),"")</f>
        <v/>
      </c>
      <c r="W52" s="69" t="str">
        <f>IF(AND('Mapa final'!$AA$48="Muy Baja",'Mapa final'!$AC$48="Moderado"),CONCATENATE("R7C",'Mapa final'!$Q$48),"")</f>
        <v/>
      </c>
      <c r="X52" s="69" t="str">
        <f>IF(AND('Mapa final'!$AA$49="Muy Baja",'Mapa final'!$AC$49="Moderado"),CONCATENATE("R7C",'Mapa final'!$Q$49),"")</f>
        <v/>
      </c>
      <c r="Y52" s="69" t="str">
        <f>IF(AND('Mapa final'!$AA$50="Muy Baja",'Mapa final'!$AC$50="Moderado"),CONCATENATE("R7C",'Mapa final'!$Q$50),"")</f>
        <v/>
      </c>
      <c r="Z52" s="69" t="str">
        <f>IF(AND('Mapa final'!$AA$51="Muy Baja",'Mapa final'!$AC$51="Moderado"),CONCATENATE("R7C",'Mapa final'!$Q$51),"")</f>
        <v/>
      </c>
      <c r="AA52" s="70" t="str">
        <f>IF(AND('Mapa final'!$AA$52="Muy Baja",'Mapa final'!$AC$52="Moderado"),CONCATENATE("R7C",'Mapa final'!$Q$52),"")</f>
        <v/>
      </c>
      <c r="AB52" s="52" t="str">
        <f>IF(AND('Mapa final'!$AA$47="Muy Baja",'Mapa final'!$AC$47="Mayor"),CONCATENATE("R7C",'Mapa final'!$Q$47),"")</f>
        <v/>
      </c>
      <c r="AC52" s="53" t="str">
        <f>IF(AND('Mapa final'!$AA$48="Muy Baja",'Mapa final'!$AC$48="Mayor"),CONCATENATE("R7C",'Mapa final'!$Q$48),"")</f>
        <v/>
      </c>
      <c r="AD52" s="58" t="str">
        <f>IF(AND('Mapa final'!$AA$49="Muy Baja",'Mapa final'!$AC$49="Mayor"),CONCATENATE("R7C",'Mapa final'!$Q$49),"")</f>
        <v/>
      </c>
      <c r="AE52" s="58" t="str">
        <f>IF(AND('Mapa final'!$AA$50="Muy Baja",'Mapa final'!$AC$50="Mayor"),CONCATENATE("R7C",'Mapa final'!$Q$50),"")</f>
        <v/>
      </c>
      <c r="AF52" s="58" t="str">
        <f>IF(AND('Mapa final'!$AA$51="Muy Baja",'Mapa final'!$AC$51="Mayor"),CONCATENATE("R7C",'Mapa final'!$Q$51),"")</f>
        <v/>
      </c>
      <c r="AG52" s="54" t="str">
        <f>IF(AND('Mapa final'!$AA$52="Muy Baja",'Mapa final'!$AC$52="Mayor"),CONCATENATE("R7C",'Mapa final'!$Q$52),"")</f>
        <v/>
      </c>
      <c r="AH52" s="55" t="str">
        <f>IF(AND('Mapa final'!$AA$47="Muy Baja",'Mapa final'!$AC$47="Catastrófico"),CONCATENATE("R7C",'Mapa final'!$Q$47),"")</f>
        <v/>
      </c>
      <c r="AI52" s="56" t="str">
        <f>IF(AND('Mapa final'!$AA$48="Muy Baja",'Mapa final'!$AC$48="Catastrófico"),CONCATENATE("R7C",'Mapa final'!$Q$48),"")</f>
        <v/>
      </c>
      <c r="AJ52" s="56" t="str">
        <f>IF(AND('Mapa final'!$AA$49="Muy Baja",'Mapa final'!$AC$49="Catastrófico"),CONCATENATE("R7C",'Mapa final'!$Q$49),"")</f>
        <v/>
      </c>
      <c r="AK52" s="56" t="str">
        <f>IF(AND('Mapa final'!$AA$50="Muy Baja",'Mapa final'!$AC$50="Catastrófico"),CONCATENATE("R7C",'Mapa final'!$Q$50),"")</f>
        <v/>
      </c>
      <c r="AL52" s="56" t="str">
        <f>IF(AND('Mapa final'!$AA$51="Muy Baja",'Mapa final'!$AC$51="Catastrófico"),CONCATENATE("R7C",'Mapa final'!$Q$51),"")</f>
        <v/>
      </c>
      <c r="AM52" s="57" t="str">
        <f>IF(AND('Mapa final'!$AA$52="Muy Baja",'Mapa final'!$AC$52="Catastrófico"),CONCATENATE("R7C",'Mapa final'!$Q$52),"")</f>
        <v/>
      </c>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4"/>
      <c r="BR52" s="84"/>
      <c r="BS52" s="84"/>
      <c r="BT52" s="84"/>
      <c r="BU52" s="84"/>
      <c r="BV52" s="84"/>
      <c r="BW52" s="84"/>
      <c r="BX52" s="84"/>
      <c r="BY52" s="84"/>
      <c r="BZ52" s="84"/>
      <c r="CA52" s="84"/>
      <c r="CB52" s="84"/>
    </row>
    <row r="53" spans="1:80" ht="15" customHeight="1" x14ac:dyDescent="0.3">
      <c r="A53" s="84"/>
      <c r="B53" s="313"/>
      <c r="C53" s="313"/>
      <c r="D53" s="314"/>
      <c r="E53" s="354"/>
      <c r="F53" s="355"/>
      <c r="G53" s="355"/>
      <c r="H53" s="355"/>
      <c r="I53" s="356"/>
      <c r="J53" s="77" t="str">
        <f>IF(AND('Mapa final'!$AA$53="Muy Baja",'Mapa final'!$AC$53="Leve"),CONCATENATE("R8C",'Mapa final'!$Q$53),"")</f>
        <v/>
      </c>
      <c r="K53" s="78" t="str">
        <f>IF(AND('Mapa final'!$AA$54="Muy Baja",'Mapa final'!$AC$54="Leve"),CONCATENATE("R8C",'Mapa final'!$Q$54),"")</f>
        <v/>
      </c>
      <c r="L53" s="78" t="str">
        <f>IF(AND('Mapa final'!$AA$55="Muy Baja",'Mapa final'!$AC$55="Leve"),CONCATENATE("R8C",'Mapa final'!$Q$55),"")</f>
        <v/>
      </c>
      <c r="M53" s="78" t="str">
        <f>IF(AND('Mapa final'!$AA$56="Muy Baja",'Mapa final'!$AC$56="Leve"),CONCATENATE("R8C",'Mapa final'!$Q$56),"")</f>
        <v/>
      </c>
      <c r="N53" s="78" t="str">
        <f>IF(AND('Mapa final'!$AA$57="Muy Baja",'Mapa final'!$AC$57="Leve"),CONCATENATE("R8C",'Mapa final'!$Q$57),"")</f>
        <v/>
      </c>
      <c r="O53" s="79" t="str">
        <f>IF(AND('Mapa final'!$AA$58="Muy Baja",'Mapa final'!$AC$58="Leve"),CONCATENATE("R8C",'Mapa final'!$Q$58),"")</f>
        <v/>
      </c>
      <c r="P53" s="77" t="str">
        <f>IF(AND('Mapa final'!$AA$53="Muy Baja",'Mapa final'!$AC$53="Menor"),CONCATENATE("R8C",'Mapa final'!$Q$53),"")</f>
        <v/>
      </c>
      <c r="Q53" s="78" t="str">
        <f>IF(AND('Mapa final'!$AA$54="Muy Baja",'Mapa final'!$AC$54="Menor"),CONCATENATE("R8C",'Mapa final'!$Q$54),"")</f>
        <v/>
      </c>
      <c r="R53" s="78" t="str">
        <f>IF(AND('Mapa final'!$AA$55="Muy Baja",'Mapa final'!$AC$55="Menor"),CONCATENATE("R8C",'Mapa final'!$Q$55),"")</f>
        <v/>
      </c>
      <c r="S53" s="78" t="str">
        <f>IF(AND('Mapa final'!$AA$56="Muy Baja",'Mapa final'!$AC$56="Menor"),CONCATENATE("R8C",'Mapa final'!$Q$56),"")</f>
        <v/>
      </c>
      <c r="T53" s="78" t="str">
        <f>IF(AND('Mapa final'!$AA$57="Muy Baja",'Mapa final'!$AC$57="Menor"),CONCATENATE("R8C",'Mapa final'!$Q$57),"")</f>
        <v/>
      </c>
      <c r="U53" s="79" t="str">
        <f>IF(AND('Mapa final'!$AA$58="Muy Baja",'Mapa final'!$AC$58="Menor"),CONCATENATE("R8C",'Mapa final'!$Q$58),"")</f>
        <v/>
      </c>
      <c r="V53" s="68" t="str">
        <f>IF(AND('Mapa final'!$AA$53="Muy Baja",'Mapa final'!$AC$53="Moderado"),CONCATENATE("R8C",'Mapa final'!$Q$53),"")</f>
        <v/>
      </c>
      <c r="W53" s="69" t="str">
        <f>IF(AND('Mapa final'!$AA$54="Muy Baja",'Mapa final'!$AC$54="Moderado"),CONCATENATE("R8C",'Mapa final'!$Q$54),"")</f>
        <v/>
      </c>
      <c r="X53" s="69" t="str">
        <f>IF(AND('Mapa final'!$AA$55="Muy Baja",'Mapa final'!$AC$55="Moderado"),CONCATENATE("R8C",'Mapa final'!$Q$55),"")</f>
        <v/>
      </c>
      <c r="Y53" s="69" t="str">
        <f>IF(AND('Mapa final'!$AA$56="Muy Baja",'Mapa final'!$AC$56="Moderado"),CONCATENATE("R8C",'Mapa final'!$Q$56),"")</f>
        <v/>
      </c>
      <c r="Z53" s="69" t="str">
        <f>IF(AND('Mapa final'!$AA$57="Muy Baja",'Mapa final'!$AC$57="Moderado"),CONCATENATE("R8C",'Mapa final'!$Q$57),"")</f>
        <v/>
      </c>
      <c r="AA53" s="70" t="str">
        <f>IF(AND('Mapa final'!$AA$58="Muy Baja",'Mapa final'!$AC$58="Moderado"),CONCATENATE("R8C",'Mapa final'!$Q$58),"")</f>
        <v/>
      </c>
      <c r="AB53" s="52" t="str">
        <f>IF(AND('Mapa final'!$AA$53="Muy Baja",'Mapa final'!$AC$53="Mayor"),CONCATENATE("R8C",'Mapa final'!$Q$53),"")</f>
        <v/>
      </c>
      <c r="AC53" s="53" t="str">
        <f>IF(AND('Mapa final'!$AA$54="Muy Baja",'Mapa final'!$AC$54="Mayor"),CONCATENATE("R8C",'Mapa final'!$Q$54),"")</f>
        <v/>
      </c>
      <c r="AD53" s="58" t="str">
        <f>IF(AND('Mapa final'!$AA$55="Muy Baja",'Mapa final'!$AC$55="Mayor"),CONCATENATE("R8C",'Mapa final'!$Q$55),"")</f>
        <v/>
      </c>
      <c r="AE53" s="58" t="str">
        <f>IF(AND('Mapa final'!$AA$56="Muy Baja",'Mapa final'!$AC$56="Mayor"),CONCATENATE("R8C",'Mapa final'!$Q$56),"")</f>
        <v/>
      </c>
      <c r="AF53" s="58" t="str">
        <f>IF(AND('Mapa final'!$AA$57="Muy Baja",'Mapa final'!$AC$57="Mayor"),CONCATENATE("R8C",'Mapa final'!$Q$57),"")</f>
        <v/>
      </c>
      <c r="AG53" s="54" t="str">
        <f>IF(AND('Mapa final'!$AA$58="Muy Baja",'Mapa final'!$AC$58="Mayor"),CONCATENATE("R8C",'Mapa final'!$Q$58),"")</f>
        <v/>
      </c>
      <c r="AH53" s="55" t="str">
        <f>IF(AND('Mapa final'!$AA$53="Muy Baja",'Mapa final'!$AC$53="Catastrófico"),CONCATENATE("R8C",'Mapa final'!$Q$53),"")</f>
        <v/>
      </c>
      <c r="AI53" s="56" t="str">
        <f>IF(AND('Mapa final'!$AA$54="Muy Baja",'Mapa final'!$AC$54="Catastrófico"),CONCATENATE("R8C",'Mapa final'!$Q$54),"")</f>
        <v/>
      </c>
      <c r="AJ53" s="56" t="str">
        <f>IF(AND('Mapa final'!$AA$55="Muy Baja",'Mapa final'!$AC$55="Catastrófico"),CONCATENATE("R8C",'Mapa final'!$Q$55),"")</f>
        <v/>
      </c>
      <c r="AK53" s="56" t="str">
        <f>IF(AND('Mapa final'!$AA$56="Muy Baja",'Mapa final'!$AC$56="Catastrófico"),CONCATENATE("R8C",'Mapa final'!$Q$56),"")</f>
        <v/>
      </c>
      <c r="AL53" s="56" t="str">
        <f>IF(AND('Mapa final'!$AA$57="Muy Baja",'Mapa final'!$AC$57="Catastrófico"),CONCATENATE("R8C",'Mapa final'!$Q$57),"")</f>
        <v/>
      </c>
      <c r="AM53" s="57" t="str">
        <f>IF(AND('Mapa final'!$AA$58="Muy Baja",'Mapa final'!$AC$58="Catastrófico"),CONCATENATE("R8C",'Mapa final'!$Q$58),"")</f>
        <v/>
      </c>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84"/>
      <c r="BR53" s="84"/>
      <c r="BS53" s="84"/>
      <c r="BT53" s="84"/>
      <c r="BU53" s="84"/>
      <c r="BV53" s="84"/>
      <c r="BW53" s="84"/>
      <c r="BX53" s="84"/>
      <c r="BY53" s="84"/>
      <c r="BZ53" s="84"/>
      <c r="CA53" s="84"/>
      <c r="CB53" s="84"/>
    </row>
    <row r="54" spans="1:80" ht="15" customHeight="1" x14ac:dyDescent="0.3">
      <c r="A54" s="84"/>
      <c r="B54" s="313"/>
      <c r="C54" s="313"/>
      <c r="D54" s="314"/>
      <c r="E54" s="354"/>
      <c r="F54" s="355"/>
      <c r="G54" s="355"/>
      <c r="H54" s="355"/>
      <c r="I54" s="356"/>
      <c r="J54" s="77" t="str">
        <f>IF(AND('Mapa final'!$AA$59="Muy Baja",'Mapa final'!$AC$59="Leve"),CONCATENATE("R9C",'Mapa final'!$Q$59),"")</f>
        <v/>
      </c>
      <c r="K54" s="78" t="str">
        <f>IF(AND('Mapa final'!$AA$60="Muy Baja",'Mapa final'!$AC$60="Leve"),CONCATENATE("R9C",'Mapa final'!$Q$60),"")</f>
        <v/>
      </c>
      <c r="L54" s="78" t="str">
        <f>IF(AND('Mapa final'!$AA$61="Muy Baja",'Mapa final'!$AC$61="Leve"),CONCATENATE("R9C",'Mapa final'!$Q$61),"")</f>
        <v/>
      </c>
      <c r="M54" s="78" t="str">
        <f>IF(AND('Mapa final'!$AA$62="Muy Baja",'Mapa final'!$AC$62="Leve"),CONCATENATE("R9C",'Mapa final'!$Q$62),"")</f>
        <v/>
      </c>
      <c r="N54" s="78" t="str">
        <f>IF(AND('Mapa final'!$AA$63="Muy Baja",'Mapa final'!$AC$63="Leve"),CONCATENATE("R9C",'Mapa final'!$Q$63),"")</f>
        <v/>
      </c>
      <c r="O54" s="79" t="str">
        <f>IF(AND('Mapa final'!$AA$64="Muy Baja",'Mapa final'!$AC$64="Leve"),CONCATENATE("R9C",'Mapa final'!$Q$64),"")</f>
        <v/>
      </c>
      <c r="P54" s="77" t="str">
        <f>IF(AND('Mapa final'!$AA$59="Muy Baja",'Mapa final'!$AC$59="Menor"),CONCATENATE("R9C",'Mapa final'!$Q$59),"")</f>
        <v/>
      </c>
      <c r="Q54" s="78" t="str">
        <f>IF(AND('Mapa final'!$AA$60="Muy Baja",'Mapa final'!$AC$60="Menor"),CONCATENATE("R9C",'Mapa final'!$Q$60),"")</f>
        <v/>
      </c>
      <c r="R54" s="78" t="str">
        <f>IF(AND('Mapa final'!$AA$61="Muy Baja",'Mapa final'!$AC$61="Menor"),CONCATENATE("R9C",'Mapa final'!$Q$61),"")</f>
        <v/>
      </c>
      <c r="S54" s="78" t="str">
        <f>IF(AND('Mapa final'!$AA$62="Muy Baja",'Mapa final'!$AC$62="Menor"),CONCATENATE("R9C",'Mapa final'!$Q$62),"")</f>
        <v/>
      </c>
      <c r="T54" s="78" t="str">
        <f>IF(AND('Mapa final'!$AA$63="Muy Baja",'Mapa final'!$AC$63="Menor"),CONCATENATE("R9C",'Mapa final'!$Q$63),"")</f>
        <v/>
      </c>
      <c r="U54" s="79" t="str">
        <f>IF(AND('Mapa final'!$AA$64="Muy Baja",'Mapa final'!$AC$64="Menor"),CONCATENATE("R9C",'Mapa final'!$Q$64),"")</f>
        <v/>
      </c>
      <c r="V54" s="68" t="str">
        <f>IF(AND('Mapa final'!$AA$59="Muy Baja",'Mapa final'!$AC$59="Moderado"),CONCATENATE("R9C",'Mapa final'!$Q$59),"")</f>
        <v/>
      </c>
      <c r="W54" s="69" t="str">
        <f>IF(AND('Mapa final'!$AA$60="Muy Baja",'Mapa final'!$AC$60="Moderado"),CONCATENATE("R9C",'Mapa final'!$Q$60),"")</f>
        <v/>
      </c>
      <c r="X54" s="69" t="str">
        <f>IF(AND('Mapa final'!$AA$61="Muy Baja",'Mapa final'!$AC$61="Moderado"),CONCATENATE("R9C",'Mapa final'!$Q$61),"")</f>
        <v/>
      </c>
      <c r="Y54" s="69" t="str">
        <f>IF(AND('Mapa final'!$AA$62="Muy Baja",'Mapa final'!$AC$62="Moderado"),CONCATENATE("R9C",'Mapa final'!$Q$62),"")</f>
        <v/>
      </c>
      <c r="Z54" s="69" t="str">
        <f>IF(AND('Mapa final'!$AA$63="Muy Baja",'Mapa final'!$AC$63="Moderado"),CONCATENATE("R9C",'Mapa final'!$Q$63),"")</f>
        <v/>
      </c>
      <c r="AA54" s="70" t="str">
        <f>IF(AND('Mapa final'!$AA$64="Muy Baja",'Mapa final'!$AC$64="Moderado"),CONCATENATE("R9C",'Mapa final'!$Q$64),"")</f>
        <v/>
      </c>
      <c r="AB54" s="52" t="str">
        <f>IF(AND('Mapa final'!$AA$59="Muy Baja",'Mapa final'!$AC$59="Mayor"),CONCATENATE("R9C",'Mapa final'!$Q$59),"")</f>
        <v/>
      </c>
      <c r="AC54" s="53" t="str">
        <f>IF(AND('Mapa final'!$AA$60="Muy Baja",'Mapa final'!$AC$60="Mayor"),CONCATENATE("R9C",'Mapa final'!$Q$60),"")</f>
        <v/>
      </c>
      <c r="AD54" s="58" t="str">
        <f>IF(AND('Mapa final'!$AA$61="Muy Baja",'Mapa final'!$AC$61="Mayor"),CONCATENATE("R9C",'Mapa final'!$Q$61),"")</f>
        <v/>
      </c>
      <c r="AE54" s="58" t="str">
        <f>IF(AND('Mapa final'!$AA$62="Muy Baja",'Mapa final'!$AC$62="Mayor"),CONCATENATE("R9C",'Mapa final'!$Q$62),"")</f>
        <v/>
      </c>
      <c r="AF54" s="58" t="str">
        <f>IF(AND('Mapa final'!$AA$63="Muy Baja",'Mapa final'!$AC$63="Mayor"),CONCATENATE("R9C",'Mapa final'!$Q$63),"")</f>
        <v/>
      </c>
      <c r="AG54" s="54" t="str">
        <f>IF(AND('Mapa final'!$AA$64="Muy Baja",'Mapa final'!$AC$64="Mayor"),CONCATENATE("R9C",'Mapa final'!$Q$64),"")</f>
        <v/>
      </c>
      <c r="AH54" s="55" t="str">
        <f>IF(AND('Mapa final'!$AA$59="Muy Baja",'Mapa final'!$AC$59="Catastrófico"),CONCATENATE("R9C",'Mapa final'!$Q$59),"")</f>
        <v/>
      </c>
      <c r="AI54" s="56" t="str">
        <f>IF(AND('Mapa final'!$AA$60="Muy Baja",'Mapa final'!$AC$60="Catastrófico"),CONCATENATE("R9C",'Mapa final'!$Q$60),"")</f>
        <v/>
      </c>
      <c r="AJ54" s="56" t="str">
        <f>IF(AND('Mapa final'!$AA$61="Muy Baja",'Mapa final'!$AC$61="Catastrófico"),CONCATENATE("R9C",'Mapa final'!$Q$61),"")</f>
        <v/>
      </c>
      <c r="AK54" s="56" t="str">
        <f>IF(AND('Mapa final'!$AA$62="Muy Baja",'Mapa final'!$AC$62="Catastrófico"),CONCATENATE("R9C",'Mapa final'!$Q$62),"")</f>
        <v/>
      </c>
      <c r="AL54" s="56" t="str">
        <f>IF(AND('Mapa final'!$AA$63="Muy Baja",'Mapa final'!$AC$63="Catastrófico"),CONCATENATE("R9C",'Mapa final'!$Q$63),"")</f>
        <v/>
      </c>
      <c r="AM54" s="57" t="str">
        <f>IF(AND('Mapa final'!$AA$64="Muy Baja",'Mapa final'!$AC$64="Catastrófico"),CONCATENATE("R9C",'Mapa final'!$Q$64),"")</f>
        <v/>
      </c>
      <c r="AN54" s="84"/>
      <c r="AO54" s="84"/>
      <c r="AP54" s="84"/>
      <c r="AQ54" s="84"/>
      <c r="AR54" s="84"/>
      <c r="AS54" s="84"/>
      <c r="AT54" s="84"/>
      <c r="AU54" s="84"/>
      <c r="AV54" s="84"/>
      <c r="AW54" s="84"/>
      <c r="AX54" s="84"/>
      <c r="AY54" s="84"/>
      <c r="AZ54" s="84"/>
      <c r="BA54" s="84"/>
      <c r="BB54" s="84"/>
      <c r="BC54" s="84"/>
      <c r="BD54" s="84"/>
      <c r="BE54" s="84"/>
      <c r="BF54" s="84"/>
      <c r="BG54" s="84"/>
      <c r="BH54" s="84"/>
      <c r="BI54" s="84"/>
      <c r="BJ54" s="84"/>
      <c r="BK54" s="84"/>
      <c r="BL54" s="84"/>
      <c r="BM54" s="84"/>
      <c r="BN54" s="84"/>
      <c r="BO54" s="84"/>
      <c r="BP54" s="84"/>
      <c r="BQ54" s="84"/>
      <c r="BR54" s="84"/>
      <c r="BS54" s="84"/>
      <c r="BT54" s="84"/>
      <c r="BU54" s="84"/>
      <c r="BV54" s="84"/>
      <c r="BW54" s="84"/>
      <c r="BX54" s="84"/>
      <c r="BY54" s="84"/>
      <c r="BZ54" s="84"/>
      <c r="CA54" s="84"/>
      <c r="CB54" s="84"/>
    </row>
    <row r="55" spans="1:80" ht="15.75" customHeight="1" thickBot="1" x14ac:dyDescent="0.35">
      <c r="A55" s="84"/>
      <c r="B55" s="313"/>
      <c r="C55" s="313"/>
      <c r="D55" s="314"/>
      <c r="E55" s="357"/>
      <c r="F55" s="358"/>
      <c r="G55" s="358"/>
      <c r="H55" s="358"/>
      <c r="I55" s="359"/>
      <c r="J55" s="80" t="str">
        <f>IF(AND('Mapa final'!$AA$65="Muy Baja",'Mapa final'!$AC$65="Leve"),CONCATENATE("R10C",'Mapa final'!$Q$65),"")</f>
        <v/>
      </c>
      <c r="K55" s="81" t="str">
        <f>IF(AND('Mapa final'!$AA$66="Muy Baja",'Mapa final'!$AC$66="Leve"),CONCATENATE("R10C",'Mapa final'!$Q$66),"")</f>
        <v/>
      </c>
      <c r="L55" s="81" t="str">
        <f>IF(AND('Mapa final'!$AA$67="Muy Baja",'Mapa final'!$AC$67="Leve"),CONCATENATE("R10C",'Mapa final'!$Q$67),"")</f>
        <v/>
      </c>
      <c r="M55" s="81" t="str">
        <f>IF(AND('Mapa final'!$AA$68="Muy Baja",'Mapa final'!$AC$68="Leve"),CONCATENATE("R10C",'Mapa final'!$Q$68),"")</f>
        <v/>
      </c>
      <c r="N55" s="81" t="str">
        <f>IF(AND('Mapa final'!$AA$69="Muy Baja",'Mapa final'!$AC$69="Leve"),CONCATENATE("R10C",'Mapa final'!$Q$69),"")</f>
        <v/>
      </c>
      <c r="O55" s="82" t="str">
        <f>IF(AND('Mapa final'!$AA$70="Muy Baja",'Mapa final'!$AC$70="Leve"),CONCATENATE("R10C",'Mapa final'!$Q$70),"")</f>
        <v/>
      </c>
      <c r="P55" s="80" t="str">
        <f>IF(AND('Mapa final'!$AA$65="Muy Baja",'Mapa final'!$AC$65="Menor"),CONCATENATE("R10C",'Mapa final'!$Q$65),"")</f>
        <v/>
      </c>
      <c r="Q55" s="81" t="str">
        <f>IF(AND('Mapa final'!$AA$66="Muy Baja",'Mapa final'!$AC$66="Menor"),CONCATENATE("R10C",'Mapa final'!$Q$66),"")</f>
        <v/>
      </c>
      <c r="R55" s="81" t="str">
        <f>IF(AND('Mapa final'!$AA$67="Muy Baja",'Mapa final'!$AC$67="Menor"),CONCATENATE("R10C",'Mapa final'!$Q$67),"")</f>
        <v/>
      </c>
      <c r="S55" s="81" t="str">
        <f>IF(AND('Mapa final'!$AA$68="Muy Baja",'Mapa final'!$AC$68="Menor"),CONCATENATE("R10C",'Mapa final'!$Q$68),"")</f>
        <v/>
      </c>
      <c r="T55" s="81" t="str">
        <f>IF(AND('Mapa final'!$AA$69="Muy Baja",'Mapa final'!$AC$69="Menor"),CONCATENATE("R10C",'Mapa final'!$Q$69),"")</f>
        <v/>
      </c>
      <c r="U55" s="82" t="str">
        <f>IF(AND('Mapa final'!$AA$70="Muy Baja",'Mapa final'!$AC$70="Menor"),CONCATENATE("R10C",'Mapa final'!$Q$70),"")</f>
        <v/>
      </c>
      <c r="V55" s="71" t="str">
        <f>IF(AND('Mapa final'!$AA$65="Muy Baja",'Mapa final'!$AC$65="Moderado"),CONCATENATE("R10C",'Mapa final'!$Q$65),"")</f>
        <v/>
      </c>
      <c r="W55" s="72" t="str">
        <f>IF(AND('Mapa final'!$AA$66="Muy Baja",'Mapa final'!$AC$66="Moderado"),CONCATENATE("R10C",'Mapa final'!$Q$66),"")</f>
        <v/>
      </c>
      <c r="X55" s="72" t="str">
        <f>IF(AND('Mapa final'!$AA$67="Muy Baja",'Mapa final'!$AC$67="Moderado"),CONCATENATE("R10C",'Mapa final'!$Q$67),"")</f>
        <v/>
      </c>
      <c r="Y55" s="72" t="str">
        <f>IF(AND('Mapa final'!$AA$68="Muy Baja",'Mapa final'!$AC$68="Moderado"),CONCATENATE("R10C",'Mapa final'!$Q$68),"")</f>
        <v/>
      </c>
      <c r="Z55" s="72" t="str">
        <f>IF(AND('Mapa final'!$AA$69="Muy Baja",'Mapa final'!$AC$69="Moderado"),CONCATENATE("R10C",'Mapa final'!$Q$69),"")</f>
        <v/>
      </c>
      <c r="AA55" s="73" t="str">
        <f>IF(AND('Mapa final'!$AA$70="Muy Baja",'Mapa final'!$AC$70="Moderado"),CONCATENATE("R10C",'Mapa final'!$Q$70),"")</f>
        <v/>
      </c>
      <c r="AB55" s="59" t="str">
        <f>IF(AND('Mapa final'!$AA$65="Muy Baja",'Mapa final'!$AC$65="Mayor"),CONCATENATE("R10C",'Mapa final'!$Q$65),"")</f>
        <v/>
      </c>
      <c r="AC55" s="60" t="str">
        <f>IF(AND('Mapa final'!$AA$66="Muy Baja",'Mapa final'!$AC$66="Mayor"),CONCATENATE("R10C",'Mapa final'!$Q$66),"")</f>
        <v/>
      </c>
      <c r="AD55" s="60" t="str">
        <f>IF(AND('Mapa final'!$AA$67="Muy Baja",'Mapa final'!$AC$67="Mayor"),CONCATENATE("R10C",'Mapa final'!$Q$67),"")</f>
        <v/>
      </c>
      <c r="AE55" s="60" t="str">
        <f>IF(AND('Mapa final'!$AA$68="Muy Baja",'Mapa final'!$AC$68="Mayor"),CONCATENATE("R10C",'Mapa final'!$Q$68),"")</f>
        <v/>
      </c>
      <c r="AF55" s="60" t="str">
        <f>IF(AND('Mapa final'!$AA$69="Muy Baja",'Mapa final'!$AC$69="Mayor"),CONCATENATE("R10C",'Mapa final'!$Q$69),"")</f>
        <v/>
      </c>
      <c r="AG55" s="61" t="str">
        <f>IF(AND('Mapa final'!$AA$70="Muy Baja",'Mapa final'!$AC$70="Mayor"),CONCATENATE("R10C",'Mapa final'!$Q$70),"")</f>
        <v/>
      </c>
      <c r="AH55" s="62" t="str">
        <f>IF(AND('Mapa final'!$AA$65="Muy Baja",'Mapa final'!$AC$65="Catastrófico"),CONCATENATE("R10C",'Mapa final'!$Q$65),"")</f>
        <v/>
      </c>
      <c r="AI55" s="63" t="str">
        <f>IF(AND('Mapa final'!$AA$66="Muy Baja",'Mapa final'!$AC$66="Catastrófico"),CONCATENATE("R10C",'Mapa final'!$Q$66),"")</f>
        <v/>
      </c>
      <c r="AJ55" s="63" t="str">
        <f>IF(AND('Mapa final'!$AA$67="Muy Baja",'Mapa final'!$AC$67="Catastrófico"),CONCATENATE("R10C",'Mapa final'!$Q$67),"")</f>
        <v/>
      </c>
      <c r="AK55" s="63" t="str">
        <f>IF(AND('Mapa final'!$AA$68="Muy Baja",'Mapa final'!$AC$68="Catastrófico"),CONCATENATE("R10C",'Mapa final'!$Q$68),"")</f>
        <v/>
      </c>
      <c r="AL55" s="63" t="str">
        <f>IF(AND('Mapa final'!$AA$69="Muy Baja",'Mapa final'!$AC$69="Catastrófico"),CONCATENATE("R10C",'Mapa final'!$Q$69),"")</f>
        <v/>
      </c>
      <c r="AM55" s="64" t="str">
        <f>IF(AND('Mapa final'!$AA$70="Muy Baja",'Mapa final'!$AC$70="Catastrófico"),CONCATENATE("R10C",'Mapa final'!$Q$70),"")</f>
        <v/>
      </c>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row>
    <row r="56" spans="1:80" x14ac:dyDescent="0.3">
      <c r="A56" s="84"/>
      <c r="B56" s="84"/>
      <c r="C56" s="84"/>
      <c r="D56" s="84"/>
      <c r="E56" s="84"/>
      <c r="F56" s="84"/>
      <c r="G56" s="84"/>
      <c r="H56" s="84"/>
      <c r="I56" s="84"/>
      <c r="J56" s="351" t="s">
        <v>104</v>
      </c>
      <c r="K56" s="352"/>
      <c r="L56" s="352"/>
      <c r="M56" s="352"/>
      <c r="N56" s="352"/>
      <c r="O56" s="353"/>
      <c r="P56" s="351" t="s">
        <v>103</v>
      </c>
      <c r="Q56" s="352"/>
      <c r="R56" s="352"/>
      <c r="S56" s="352"/>
      <c r="T56" s="352"/>
      <c r="U56" s="353"/>
      <c r="V56" s="351" t="s">
        <v>102</v>
      </c>
      <c r="W56" s="352"/>
      <c r="X56" s="352"/>
      <c r="Y56" s="352"/>
      <c r="Z56" s="352"/>
      <c r="AA56" s="353"/>
      <c r="AB56" s="351" t="s">
        <v>101</v>
      </c>
      <c r="AC56" s="360"/>
      <c r="AD56" s="352"/>
      <c r="AE56" s="352"/>
      <c r="AF56" s="352"/>
      <c r="AG56" s="353"/>
      <c r="AH56" s="351" t="s">
        <v>100</v>
      </c>
      <c r="AI56" s="352"/>
      <c r="AJ56" s="352"/>
      <c r="AK56" s="352"/>
      <c r="AL56" s="352"/>
      <c r="AM56" s="353"/>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row>
    <row r="57" spans="1:80" x14ac:dyDescent="0.3">
      <c r="A57" s="84"/>
      <c r="B57" s="84"/>
      <c r="C57" s="84"/>
      <c r="D57" s="84"/>
      <c r="E57" s="84"/>
      <c r="F57" s="84"/>
      <c r="G57" s="84"/>
      <c r="H57" s="84"/>
      <c r="I57" s="84"/>
      <c r="J57" s="354"/>
      <c r="K57" s="355"/>
      <c r="L57" s="355"/>
      <c r="M57" s="355"/>
      <c r="N57" s="355"/>
      <c r="O57" s="356"/>
      <c r="P57" s="354"/>
      <c r="Q57" s="355"/>
      <c r="R57" s="355"/>
      <c r="S57" s="355"/>
      <c r="T57" s="355"/>
      <c r="U57" s="356"/>
      <c r="V57" s="354"/>
      <c r="W57" s="355"/>
      <c r="X57" s="355"/>
      <c r="Y57" s="355"/>
      <c r="Z57" s="355"/>
      <c r="AA57" s="356"/>
      <c r="AB57" s="354"/>
      <c r="AC57" s="355"/>
      <c r="AD57" s="355"/>
      <c r="AE57" s="355"/>
      <c r="AF57" s="355"/>
      <c r="AG57" s="356"/>
      <c r="AH57" s="354"/>
      <c r="AI57" s="355"/>
      <c r="AJ57" s="355"/>
      <c r="AK57" s="355"/>
      <c r="AL57" s="355"/>
      <c r="AM57" s="356"/>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4"/>
      <c r="BR57" s="84"/>
      <c r="BS57" s="84"/>
      <c r="BT57" s="84"/>
      <c r="BU57" s="84"/>
      <c r="BV57" s="84"/>
      <c r="BW57" s="84"/>
      <c r="BX57" s="84"/>
      <c r="BY57" s="84"/>
      <c r="BZ57" s="84"/>
      <c r="CA57" s="84"/>
      <c r="CB57" s="84"/>
    </row>
    <row r="58" spans="1:80" x14ac:dyDescent="0.3">
      <c r="A58" s="84"/>
      <c r="B58" s="84"/>
      <c r="C58" s="84"/>
      <c r="D58" s="84"/>
      <c r="E58" s="84"/>
      <c r="F58" s="84"/>
      <c r="G58" s="84"/>
      <c r="H58" s="84"/>
      <c r="I58" s="84"/>
      <c r="J58" s="354"/>
      <c r="K58" s="355"/>
      <c r="L58" s="355"/>
      <c r="M58" s="355"/>
      <c r="N58" s="355"/>
      <c r="O58" s="356"/>
      <c r="P58" s="354"/>
      <c r="Q58" s="355"/>
      <c r="R58" s="355"/>
      <c r="S58" s="355"/>
      <c r="T58" s="355"/>
      <c r="U58" s="356"/>
      <c r="V58" s="354"/>
      <c r="W58" s="355"/>
      <c r="X58" s="355"/>
      <c r="Y58" s="355"/>
      <c r="Z58" s="355"/>
      <c r="AA58" s="356"/>
      <c r="AB58" s="354"/>
      <c r="AC58" s="355"/>
      <c r="AD58" s="355"/>
      <c r="AE58" s="355"/>
      <c r="AF58" s="355"/>
      <c r="AG58" s="356"/>
      <c r="AH58" s="354"/>
      <c r="AI58" s="355"/>
      <c r="AJ58" s="355"/>
      <c r="AK58" s="355"/>
      <c r="AL58" s="355"/>
      <c r="AM58" s="356"/>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R58" s="84"/>
      <c r="BS58" s="84"/>
      <c r="BT58" s="84"/>
      <c r="BU58" s="84"/>
      <c r="BV58" s="84"/>
      <c r="BW58" s="84"/>
      <c r="BX58" s="84"/>
      <c r="BY58" s="84"/>
      <c r="BZ58" s="84"/>
      <c r="CA58" s="84"/>
      <c r="CB58" s="84"/>
    </row>
    <row r="59" spans="1:80" x14ac:dyDescent="0.3">
      <c r="A59" s="84"/>
      <c r="B59" s="84"/>
      <c r="C59" s="84"/>
      <c r="D59" s="84"/>
      <c r="E59" s="84"/>
      <c r="F59" s="84"/>
      <c r="G59" s="84"/>
      <c r="H59" s="84"/>
      <c r="I59" s="84"/>
      <c r="J59" s="354"/>
      <c r="K59" s="355"/>
      <c r="L59" s="355"/>
      <c r="M59" s="355"/>
      <c r="N59" s="355"/>
      <c r="O59" s="356"/>
      <c r="P59" s="354"/>
      <c r="Q59" s="355"/>
      <c r="R59" s="355"/>
      <c r="S59" s="355"/>
      <c r="T59" s="355"/>
      <c r="U59" s="356"/>
      <c r="V59" s="354"/>
      <c r="W59" s="355"/>
      <c r="X59" s="355"/>
      <c r="Y59" s="355"/>
      <c r="Z59" s="355"/>
      <c r="AA59" s="356"/>
      <c r="AB59" s="354"/>
      <c r="AC59" s="355"/>
      <c r="AD59" s="355"/>
      <c r="AE59" s="355"/>
      <c r="AF59" s="355"/>
      <c r="AG59" s="356"/>
      <c r="AH59" s="354"/>
      <c r="AI59" s="355"/>
      <c r="AJ59" s="355"/>
      <c r="AK59" s="355"/>
      <c r="AL59" s="355"/>
      <c r="AM59" s="356"/>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BU59" s="84"/>
      <c r="BV59" s="84"/>
      <c r="BW59" s="84"/>
      <c r="BX59" s="84"/>
      <c r="BY59" s="84"/>
      <c r="BZ59" s="84"/>
      <c r="CA59" s="84"/>
      <c r="CB59" s="84"/>
    </row>
    <row r="60" spans="1:80" x14ac:dyDescent="0.3">
      <c r="A60" s="84"/>
      <c r="B60" s="84"/>
      <c r="C60" s="84"/>
      <c r="D60" s="84"/>
      <c r="E60" s="84"/>
      <c r="F60" s="84"/>
      <c r="G60" s="84"/>
      <c r="H60" s="84"/>
      <c r="I60" s="84"/>
      <c r="J60" s="354"/>
      <c r="K60" s="355"/>
      <c r="L60" s="355"/>
      <c r="M60" s="355"/>
      <c r="N60" s="355"/>
      <c r="O60" s="356"/>
      <c r="P60" s="354"/>
      <c r="Q60" s="355"/>
      <c r="R60" s="355"/>
      <c r="S60" s="355"/>
      <c r="T60" s="355"/>
      <c r="U60" s="356"/>
      <c r="V60" s="354"/>
      <c r="W60" s="355"/>
      <c r="X60" s="355"/>
      <c r="Y60" s="355"/>
      <c r="Z60" s="355"/>
      <c r="AA60" s="356"/>
      <c r="AB60" s="354"/>
      <c r="AC60" s="355"/>
      <c r="AD60" s="355"/>
      <c r="AE60" s="355"/>
      <c r="AF60" s="355"/>
      <c r="AG60" s="356"/>
      <c r="AH60" s="354"/>
      <c r="AI60" s="355"/>
      <c r="AJ60" s="355"/>
      <c r="AK60" s="355"/>
      <c r="AL60" s="355"/>
      <c r="AM60" s="356"/>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4"/>
      <c r="BR60" s="84"/>
      <c r="BS60" s="84"/>
      <c r="BT60" s="84"/>
      <c r="BU60" s="84"/>
      <c r="BV60" s="84"/>
      <c r="BW60" s="84"/>
      <c r="BX60" s="84"/>
      <c r="BY60" s="84"/>
      <c r="BZ60" s="84"/>
      <c r="CA60" s="84"/>
      <c r="CB60" s="84"/>
    </row>
    <row r="61" spans="1:80" ht="15" thickBot="1" x14ac:dyDescent="0.35">
      <c r="A61" s="84"/>
      <c r="B61" s="84"/>
      <c r="C61" s="84"/>
      <c r="D61" s="84"/>
      <c r="E61" s="84"/>
      <c r="F61" s="84"/>
      <c r="G61" s="84"/>
      <c r="H61" s="84"/>
      <c r="I61" s="84"/>
      <c r="J61" s="357"/>
      <c r="K61" s="358"/>
      <c r="L61" s="358"/>
      <c r="M61" s="358"/>
      <c r="N61" s="358"/>
      <c r="O61" s="359"/>
      <c r="P61" s="357"/>
      <c r="Q61" s="358"/>
      <c r="R61" s="358"/>
      <c r="S61" s="358"/>
      <c r="T61" s="358"/>
      <c r="U61" s="359"/>
      <c r="V61" s="357"/>
      <c r="W61" s="358"/>
      <c r="X61" s="358"/>
      <c r="Y61" s="358"/>
      <c r="Z61" s="358"/>
      <c r="AA61" s="359"/>
      <c r="AB61" s="357"/>
      <c r="AC61" s="358"/>
      <c r="AD61" s="358"/>
      <c r="AE61" s="358"/>
      <c r="AF61" s="358"/>
      <c r="AG61" s="359"/>
      <c r="AH61" s="357"/>
      <c r="AI61" s="358"/>
      <c r="AJ61" s="358"/>
      <c r="AK61" s="358"/>
      <c r="AL61" s="358"/>
      <c r="AM61" s="359"/>
      <c r="AN61" s="84"/>
      <c r="AO61" s="84"/>
      <c r="AP61" s="84"/>
      <c r="AQ61" s="84"/>
      <c r="AR61" s="84"/>
      <c r="AS61" s="84"/>
      <c r="AT61" s="84"/>
      <c r="AU61" s="84"/>
      <c r="AV61" s="84"/>
      <c r="AW61" s="84"/>
      <c r="AX61" s="84"/>
      <c r="AY61" s="84"/>
      <c r="AZ61" s="84"/>
      <c r="BA61" s="84"/>
      <c r="BB61" s="84"/>
      <c r="BC61" s="84"/>
      <c r="BD61" s="84"/>
      <c r="BE61" s="84"/>
      <c r="BF61" s="84"/>
      <c r="BG61" s="84"/>
      <c r="BH61" s="84"/>
      <c r="BI61" s="84"/>
      <c r="BJ61" s="84"/>
      <c r="BK61" s="84"/>
      <c r="BL61" s="84"/>
      <c r="BM61" s="84"/>
      <c r="BN61" s="84"/>
      <c r="BO61" s="84"/>
      <c r="BP61" s="84"/>
      <c r="BQ61" s="84"/>
      <c r="BR61" s="84"/>
      <c r="BS61" s="84"/>
      <c r="BT61" s="84"/>
      <c r="BU61" s="84"/>
      <c r="BV61" s="84"/>
      <c r="BW61" s="84"/>
      <c r="BX61" s="84"/>
      <c r="BY61" s="84"/>
      <c r="BZ61" s="84"/>
      <c r="CA61" s="84"/>
      <c r="CB61" s="84"/>
    </row>
    <row r="62" spans="1:80" x14ac:dyDescent="0.3">
      <c r="A62" s="84"/>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4"/>
      <c r="BC62" s="84"/>
      <c r="BD62" s="84"/>
      <c r="BE62" s="84"/>
      <c r="BF62" s="84"/>
      <c r="BG62" s="84"/>
      <c r="BH62" s="84"/>
    </row>
    <row r="63" spans="1:80" ht="15" customHeight="1" x14ac:dyDescent="0.3">
      <c r="A63" s="84"/>
      <c r="B63" s="88"/>
      <c r="C63" s="88"/>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8"/>
      <c r="AJ63" s="88"/>
      <c r="AK63" s="88"/>
      <c r="AL63" s="88"/>
      <c r="AM63" s="88"/>
      <c r="AN63" s="88"/>
      <c r="AO63" s="88"/>
      <c r="AP63" s="88"/>
      <c r="AQ63" s="88"/>
      <c r="AR63" s="88"/>
      <c r="AS63" s="88"/>
      <c r="AT63" s="88"/>
      <c r="AU63" s="84"/>
      <c r="AV63" s="84"/>
      <c r="AW63" s="84"/>
      <c r="AX63" s="84"/>
      <c r="AY63" s="84"/>
      <c r="AZ63" s="84"/>
      <c r="BA63" s="84"/>
      <c r="BB63" s="84"/>
      <c r="BC63" s="84"/>
      <c r="BD63" s="84"/>
      <c r="BE63" s="84"/>
      <c r="BF63" s="84"/>
      <c r="BG63" s="84"/>
      <c r="BH63" s="84"/>
    </row>
    <row r="64" spans="1:80" ht="15" customHeight="1" x14ac:dyDescent="0.3">
      <c r="A64" s="84"/>
      <c r="B64" s="88"/>
      <c r="C64" s="88"/>
      <c r="D64" s="88"/>
      <c r="E64" s="88"/>
      <c r="F64" s="88"/>
      <c r="G64" s="88"/>
      <c r="H64" s="88"/>
      <c r="I64" s="88"/>
      <c r="J64" s="88"/>
      <c r="K64" s="88"/>
      <c r="L64" s="88"/>
      <c r="M64" s="88"/>
      <c r="N64" s="88"/>
      <c r="O64" s="88"/>
      <c r="P64" s="88"/>
      <c r="Q64" s="88"/>
      <c r="R64" s="88"/>
      <c r="S64" s="88"/>
      <c r="T64" s="88"/>
      <c r="U64" s="88"/>
      <c r="V64" s="88"/>
      <c r="W64" s="88"/>
      <c r="X64" s="88"/>
      <c r="Y64" s="88"/>
      <c r="Z64" s="88"/>
      <c r="AA64" s="88"/>
      <c r="AB64" s="88"/>
      <c r="AC64" s="88"/>
      <c r="AD64" s="88"/>
      <c r="AE64" s="88"/>
      <c r="AF64" s="88"/>
      <c r="AG64" s="88"/>
      <c r="AH64" s="88"/>
      <c r="AI64" s="88"/>
      <c r="AJ64" s="88"/>
      <c r="AK64" s="88"/>
      <c r="AL64" s="88"/>
      <c r="AM64" s="88"/>
      <c r="AN64" s="88"/>
      <c r="AO64" s="88"/>
      <c r="AP64" s="88"/>
      <c r="AQ64" s="88"/>
      <c r="AR64" s="88"/>
      <c r="AS64" s="88"/>
      <c r="AT64" s="88"/>
      <c r="AU64" s="84"/>
      <c r="AV64" s="84"/>
      <c r="AW64" s="84"/>
      <c r="AX64" s="84"/>
      <c r="AY64" s="84"/>
      <c r="AZ64" s="84"/>
      <c r="BA64" s="84"/>
      <c r="BB64" s="84"/>
      <c r="BC64" s="84"/>
      <c r="BD64" s="84"/>
      <c r="BE64" s="84"/>
      <c r="BF64" s="84"/>
      <c r="BG64" s="84"/>
      <c r="BH64" s="84"/>
    </row>
    <row r="65" spans="1:60" x14ac:dyDescent="0.3">
      <c r="A65" s="84"/>
      <c r="B65" s="8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c r="BF65" s="84"/>
      <c r="BG65" s="84"/>
      <c r="BH65" s="84"/>
    </row>
    <row r="66" spans="1:60" x14ac:dyDescent="0.3">
      <c r="A66" s="84"/>
      <c r="B66" s="84"/>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row>
    <row r="67" spans="1:60" x14ac:dyDescent="0.3">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row>
    <row r="68" spans="1:60" x14ac:dyDescent="0.3">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row>
    <row r="69" spans="1:60" x14ac:dyDescent="0.3">
      <c r="A69" s="84"/>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row>
    <row r="70" spans="1:60" x14ac:dyDescent="0.3">
      <c r="A70" s="84"/>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row>
    <row r="71" spans="1:60" x14ac:dyDescent="0.3">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row>
    <row r="72" spans="1:60" x14ac:dyDescent="0.3">
      <c r="A72" s="84"/>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row>
    <row r="73" spans="1:60" x14ac:dyDescent="0.3">
      <c r="A73" s="84"/>
      <c r="B73" s="84"/>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row>
    <row r="74" spans="1:60" x14ac:dyDescent="0.3">
      <c r="A74" s="84"/>
      <c r="B74" s="84"/>
      <c r="C74" s="84"/>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row>
    <row r="75" spans="1:60" x14ac:dyDescent="0.3">
      <c r="A75" s="84"/>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row>
    <row r="76" spans="1:60" x14ac:dyDescent="0.3">
      <c r="A76" s="84"/>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row>
    <row r="77" spans="1:60" x14ac:dyDescent="0.3">
      <c r="A77" s="84"/>
      <c r="B77" s="84"/>
      <c r="C77" s="84"/>
      <c r="D77" s="84"/>
      <c r="E77" s="84"/>
      <c r="F77" s="84"/>
      <c r="G77" s="84"/>
      <c r="H77" s="84"/>
      <c r="I77" s="84"/>
      <c r="J77" s="84"/>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row>
    <row r="78" spans="1:60" x14ac:dyDescent="0.3">
      <c r="A78" s="84"/>
      <c r="B78" s="84"/>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row>
    <row r="79" spans="1:60" x14ac:dyDescent="0.3">
      <c r="A79" s="84"/>
      <c r="B79" s="84"/>
      <c r="C79" s="84"/>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4"/>
      <c r="AY79" s="84"/>
      <c r="AZ79" s="84"/>
      <c r="BA79" s="84"/>
      <c r="BB79" s="84"/>
      <c r="BC79" s="84"/>
      <c r="BD79" s="84"/>
      <c r="BE79" s="84"/>
      <c r="BF79" s="84"/>
      <c r="BG79" s="84"/>
      <c r="BH79" s="84"/>
    </row>
    <row r="80" spans="1:60" x14ac:dyDescent="0.3">
      <c r="A80" s="84"/>
      <c r="B80" s="84"/>
      <c r="C80" s="84"/>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row>
    <row r="81" spans="1:60" x14ac:dyDescent="0.3">
      <c r="A81" s="84"/>
      <c r="B81" s="84"/>
      <c r="C81" s="84"/>
      <c r="D81" s="84"/>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row>
    <row r="82" spans="1:60" x14ac:dyDescent="0.3">
      <c r="A82" s="84"/>
      <c r="B82" s="84"/>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84"/>
      <c r="AN82" s="84"/>
      <c r="AO82" s="84"/>
      <c r="AP82" s="84"/>
      <c r="AQ82" s="84"/>
      <c r="AR82" s="84"/>
      <c r="AS82" s="84"/>
      <c r="AT82" s="84"/>
      <c r="AU82" s="84"/>
      <c r="AV82" s="84"/>
      <c r="AW82" s="84"/>
      <c r="AX82" s="84"/>
      <c r="AY82" s="84"/>
      <c r="AZ82" s="84"/>
      <c r="BA82" s="84"/>
      <c r="BB82" s="84"/>
      <c r="BC82" s="84"/>
      <c r="BD82" s="84"/>
      <c r="BE82" s="84"/>
      <c r="BF82" s="84"/>
      <c r="BG82" s="84"/>
      <c r="BH82" s="84"/>
    </row>
    <row r="83" spans="1:60" x14ac:dyDescent="0.3">
      <c r="A83" s="84"/>
      <c r="B83" s="84"/>
      <c r="C83" s="84"/>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84"/>
      <c r="AN83" s="84"/>
      <c r="AO83" s="84"/>
      <c r="AP83" s="84"/>
      <c r="AQ83" s="84"/>
      <c r="AR83" s="84"/>
      <c r="AS83" s="84"/>
      <c r="AT83" s="84"/>
      <c r="AU83" s="84"/>
      <c r="AV83" s="84"/>
      <c r="AW83" s="84"/>
      <c r="AX83" s="84"/>
      <c r="AY83" s="84"/>
      <c r="AZ83" s="84"/>
      <c r="BA83" s="84"/>
      <c r="BB83" s="84"/>
      <c r="BC83" s="84"/>
      <c r="BD83" s="84"/>
      <c r="BE83" s="84"/>
      <c r="BF83" s="84"/>
      <c r="BG83" s="84"/>
      <c r="BH83" s="84"/>
    </row>
    <row r="84" spans="1:60" x14ac:dyDescent="0.3">
      <c r="A84" s="84"/>
      <c r="B84" s="84"/>
      <c r="C84" s="84"/>
      <c r="D84" s="84"/>
      <c r="E84" s="84"/>
      <c r="F84" s="84"/>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4"/>
      <c r="AL84" s="84"/>
      <c r="AM84" s="84"/>
      <c r="AN84" s="84"/>
      <c r="AO84" s="84"/>
      <c r="AP84" s="84"/>
      <c r="AQ84" s="84"/>
      <c r="AR84" s="84"/>
      <c r="AS84" s="84"/>
      <c r="AT84" s="84"/>
      <c r="AU84" s="84"/>
      <c r="AV84" s="84"/>
      <c r="AW84" s="84"/>
      <c r="AX84" s="84"/>
      <c r="AY84" s="84"/>
      <c r="AZ84" s="84"/>
      <c r="BA84" s="84"/>
      <c r="BB84" s="84"/>
      <c r="BC84" s="84"/>
      <c r="BD84" s="84"/>
      <c r="BE84" s="84"/>
      <c r="BF84" s="84"/>
      <c r="BG84" s="84"/>
      <c r="BH84" s="84"/>
    </row>
    <row r="85" spans="1:60" x14ac:dyDescent="0.3">
      <c r="A85" s="84"/>
      <c r="B85" s="84"/>
      <c r="C85" s="84"/>
      <c r="D85" s="84"/>
      <c r="E85" s="8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85" s="84"/>
      <c r="AN85" s="84"/>
      <c r="AO85" s="84"/>
      <c r="AP85" s="84"/>
      <c r="AQ85" s="84"/>
      <c r="AR85" s="84"/>
      <c r="AS85" s="84"/>
      <c r="AT85" s="84"/>
      <c r="AU85" s="84"/>
      <c r="AV85" s="84"/>
      <c r="AW85" s="84"/>
      <c r="AX85" s="84"/>
      <c r="AY85" s="84"/>
      <c r="AZ85" s="84"/>
      <c r="BA85" s="84"/>
      <c r="BB85" s="84"/>
      <c r="BC85" s="84"/>
      <c r="BD85" s="84"/>
      <c r="BE85" s="84"/>
      <c r="BF85" s="84"/>
      <c r="BG85" s="84"/>
      <c r="BH85" s="84"/>
    </row>
    <row r="86" spans="1:60" x14ac:dyDescent="0.3">
      <c r="A86" s="84"/>
      <c r="B86" s="84"/>
      <c r="C86" s="84"/>
      <c r="D86" s="84"/>
      <c r="E86" s="84"/>
      <c r="F86" s="84"/>
      <c r="G86" s="84"/>
      <c r="H86" s="84"/>
      <c r="I86" s="84"/>
      <c r="J86" s="84"/>
      <c r="K86" s="84"/>
      <c r="L86" s="84"/>
      <c r="M86" s="84"/>
      <c r="N86" s="84"/>
      <c r="O86" s="84"/>
      <c r="P86" s="84"/>
      <c r="Q86" s="84"/>
      <c r="R86" s="84"/>
      <c r="S86" s="84"/>
      <c r="T86" s="84"/>
      <c r="U86" s="84"/>
      <c r="V86" s="84"/>
      <c r="W86" s="84"/>
      <c r="X86" s="84"/>
      <c r="Y86" s="84"/>
      <c r="Z86" s="84"/>
      <c r="AA86" s="84"/>
      <c r="AB86" s="84"/>
      <c r="AC86" s="84"/>
      <c r="AD86" s="84"/>
      <c r="AE86" s="84"/>
      <c r="AF86" s="84"/>
      <c r="AG86" s="84"/>
      <c r="AH86" s="84"/>
      <c r="AI86" s="84"/>
      <c r="AJ86" s="84"/>
      <c r="AK86" s="84"/>
      <c r="AL86" s="84"/>
      <c r="AM86" s="84"/>
      <c r="AN86" s="84"/>
      <c r="AO86" s="84"/>
      <c r="AP86" s="84"/>
      <c r="AQ86" s="84"/>
      <c r="AR86" s="84"/>
      <c r="AS86" s="84"/>
      <c r="AT86" s="84"/>
      <c r="AU86" s="84"/>
      <c r="AV86" s="84"/>
      <c r="AW86" s="84"/>
      <c r="AX86" s="84"/>
      <c r="AY86" s="84"/>
      <c r="AZ86" s="84"/>
      <c r="BA86" s="84"/>
      <c r="BB86" s="84"/>
      <c r="BC86" s="84"/>
      <c r="BD86" s="84"/>
      <c r="BE86" s="84"/>
      <c r="BF86" s="84"/>
      <c r="BG86" s="84"/>
      <c r="BH86" s="84"/>
    </row>
    <row r="87" spans="1:60" x14ac:dyDescent="0.3">
      <c r="A87" s="84"/>
      <c r="B87" s="84"/>
      <c r="C87" s="84"/>
      <c r="D87" s="84"/>
      <c r="E87" s="84"/>
      <c r="F87" s="84"/>
      <c r="G87" s="84"/>
      <c r="H87" s="84"/>
      <c r="I87" s="84"/>
      <c r="J87" s="84"/>
      <c r="K87" s="84"/>
      <c r="L87" s="84"/>
      <c r="M87" s="84"/>
      <c r="N87" s="84"/>
      <c r="O87" s="84"/>
      <c r="P87" s="84"/>
      <c r="Q87" s="84"/>
      <c r="R87" s="84"/>
      <c r="S87" s="84"/>
      <c r="T87" s="84"/>
      <c r="U87" s="84"/>
      <c r="V87" s="84"/>
      <c r="W87" s="84"/>
      <c r="X87" s="84"/>
      <c r="Y87" s="84"/>
      <c r="Z87" s="84"/>
      <c r="AA87" s="84"/>
      <c r="AB87" s="84"/>
      <c r="AC87" s="84"/>
      <c r="AD87" s="84"/>
      <c r="AE87" s="84"/>
      <c r="AF87" s="84"/>
      <c r="AG87" s="84"/>
      <c r="AH87" s="84"/>
      <c r="AI87" s="84"/>
      <c r="AJ87" s="84"/>
      <c r="AK87" s="84"/>
      <c r="AL87" s="84"/>
      <c r="AM87" s="84"/>
      <c r="AN87" s="84"/>
      <c r="AO87" s="84"/>
      <c r="AP87" s="84"/>
      <c r="AQ87" s="84"/>
      <c r="AR87" s="84"/>
      <c r="AS87" s="84"/>
      <c r="AT87" s="84"/>
      <c r="AU87" s="84"/>
      <c r="AV87" s="84"/>
      <c r="AW87" s="84"/>
      <c r="AX87" s="84"/>
      <c r="AY87" s="84"/>
      <c r="AZ87" s="84"/>
      <c r="BA87" s="84"/>
      <c r="BB87" s="84"/>
      <c r="BC87" s="84"/>
      <c r="BD87" s="84"/>
      <c r="BE87" s="84"/>
      <c r="BF87" s="84"/>
      <c r="BG87" s="84"/>
      <c r="BH87" s="84"/>
    </row>
    <row r="88" spans="1:60" x14ac:dyDescent="0.3">
      <c r="A88" s="84"/>
      <c r="B88" s="84"/>
      <c r="C88" s="84"/>
      <c r="D88" s="84"/>
      <c r="E88" s="84"/>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4"/>
      <c r="BD88" s="84"/>
      <c r="BE88" s="84"/>
      <c r="BF88" s="84"/>
      <c r="BG88" s="84"/>
      <c r="BH88" s="84"/>
    </row>
    <row r="89" spans="1:60" x14ac:dyDescent="0.3">
      <c r="A89" s="84"/>
      <c r="B89" s="84"/>
      <c r="C89" s="84"/>
      <c r="D89" s="84"/>
      <c r="E89" s="84"/>
      <c r="F89" s="84"/>
      <c r="G89" s="84"/>
      <c r="H89" s="84"/>
      <c r="I89" s="84"/>
      <c r="J89" s="84"/>
      <c r="K89" s="84"/>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4"/>
      <c r="AL89" s="84"/>
      <c r="AM89" s="84"/>
      <c r="AN89" s="84"/>
      <c r="AO89" s="84"/>
      <c r="AP89" s="84"/>
      <c r="AQ89" s="84"/>
      <c r="AR89" s="84"/>
      <c r="AS89" s="84"/>
      <c r="AT89" s="84"/>
      <c r="AU89" s="84"/>
      <c r="AV89" s="84"/>
      <c r="AW89" s="84"/>
      <c r="AX89" s="84"/>
      <c r="AY89" s="84"/>
      <c r="AZ89" s="84"/>
      <c r="BA89" s="84"/>
      <c r="BB89" s="84"/>
      <c r="BC89" s="84"/>
      <c r="BD89" s="84"/>
      <c r="BE89" s="84"/>
      <c r="BF89" s="84"/>
      <c r="BG89" s="84"/>
      <c r="BH89" s="84"/>
    </row>
    <row r="90" spans="1:60" x14ac:dyDescent="0.3">
      <c r="A90" s="84"/>
      <c r="B90" s="84"/>
      <c r="C90" s="84"/>
      <c r="D90" s="84"/>
      <c r="E90" s="84"/>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c r="AK90" s="84"/>
      <c r="AL90" s="84"/>
      <c r="AM90" s="84"/>
      <c r="AN90" s="84"/>
      <c r="AO90" s="84"/>
      <c r="AP90" s="84"/>
      <c r="AQ90" s="84"/>
      <c r="AR90" s="84"/>
      <c r="AS90" s="84"/>
      <c r="AT90" s="84"/>
      <c r="AU90" s="84"/>
      <c r="AV90" s="84"/>
      <c r="AW90" s="84"/>
      <c r="AX90" s="84"/>
      <c r="AY90" s="84"/>
      <c r="AZ90" s="84"/>
      <c r="BA90" s="84"/>
      <c r="BB90" s="84"/>
      <c r="BC90" s="84"/>
      <c r="BD90" s="84"/>
      <c r="BE90" s="84"/>
      <c r="BF90" s="84"/>
      <c r="BG90" s="84"/>
      <c r="BH90" s="84"/>
    </row>
    <row r="91" spans="1:60" x14ac:dyDescent="0.3">
      <c r="A91" s="84"/>
      <c r="B91" s="84"/>
      <c r="C91" s="84"/>
      <c r="D91" s="84"/>
      <c r="E91" s="84"/>
      <c r="F91" s="84"/>
      <c r="G91" s="84"/>
      <c r="H91" s="84"/>
      <c r="I91" s="84"/>
      <c r="J91" s="84"/>
      <c r="K91" s="84"/>
      <c r="L91" s="84"/>
      <c r="M91" s="84"/>
      <c r="N91" s="84"/>
      <c r="O91" s="84"/>
      <c r="P91" s="84"/>
      <c r="Q91" s="84"/>
      <c r="R91" s="84"/>
      <c r="S91" s="84"/>
      <c r="T91" s="84"/>
      <c r="U91" s="84"/>
      <c r="V91" s="84"/>
      <c r="W91" s="84"/>
      <c r="X91" s="84"/>
      <c r="Y91" s="84"/>
      <c r="Z91" s="84"/>
      <c r="AA91" s="84"/>
      <c r="AB91" s="84"/>
      <c r="AC91" s="84"/>
      <c r="AD91" s="84"/>
      <c r="AE91" s="84"/>
      <c r="AF91" s="84"/>
      <c r="AG91" s="84"/>
      <c r="AH91" s="84"/>
      <c r="AI91" s="84"/>
      <c r="AJ91" s="84"/>
      <c r="AK91" s="84"/>
      <c r="AL91" s="84"/>
      <c r="AM91" s="84"/>
      <c r="AN91" s="84"/>
      <c r="AO91" s="84"/>
      <c r="AP91" s="84"/>
      <c r="AQ91" s="84"/>
      <c r="AR91" s="84"/>
      <c r="AS91" s="84"/>
      <c r="AT91" s="84"/>
      <c r="AU91" s="84"/>
      <c r="AV91" s="84"/>
      <c r="AW91" s="84"/>
      <c r="AX91" s="84"/>
      <c r="AY91" s="84"/>
      <c r="AZ91" s="84"/>
      <c r="BA91" s="84"/>
      <c r="BB91" s="84"/>
      <c r="BC91" s="84"/>
      <c r="BD91" s="84"/>
      <c r="BE91" s="84"/>
      <c r="BF91" s="84"/>
      <c r="BG91" s="84"/>
      <c r="BH91" s="84"/>
    </row>
    <row r="92" spans="1:60" x14ac:dyDescent="0.3">
      <c r="A92" s="84"/>
      <c r="B92" s="84"/>
      <c r="C92" s="84"/>
      <c r="D92" s="84"/>
      <c r="E92" s="84"/>
      <c r="F92" s="84"/>
      <c r="G92" s="84"/>
      <c r="H92" s="84"/>
      <c r="I92" s="84"/>
      <c r="J92" s="84"/>
      <c r="K92" s="84"/>
      <c r="L92" s="84"/>
      <c r="M92" s="84"/>
      <c r="N92" s="84"/>
      <c r="O92" s="84"/>
      <c r="P92" s="84"/>
      <c r="Q92" s="84"/>
      <c r="R92" s="84"/>
      <c r="S92" s="84"/>
      <c r="T92" s="84"/>
      <c r="U92" s="84"/>
      <c r="V92" s="84"/>
      <c r="W92" s="84"/>
      <c r="X92" s="84"/>
      <c r="Y92" s="84"/>
      <c r="Z92" s="84"/>
      <c r="AA92" s="84"/>
      <c r="AB92" s="84"/>
      <c r="AC92" s="84"/>
      <c r="AD92" s="84"/>
      <c r="AE92" s="84"/>
      <c r="AF92" s="84"/>
      <c r="AG92" s="84"/>
      <c r="AH92" s="84"/>
      <c r="AI92" s="84"/>
      <c r="AJ92" s="84"/>
      <c r="AK92" s="84"/>
      <c r="AL92" s="84"/>
      <c r="AM92" s="84"/>
      <c r="AN92" s="84"/>
      <c r="AO92" s="84"/>
      <c r="AP92" s="84"/>
      <c r="AQ92" s="84"/>
      <c r="AR92" s="84"/>
      <c r="AS92" s="84"/>
      <c r="AT92" s="84"/>
      <c r="AU92" s="84"/>
      <c r="AV92" s="84"/>
      <c r="AW92" s="84"/>
      <c r="AX92" s="84"/>
      <c r="AY92" s="84"/>
      <c r="AZ92" s="84"/>
      <c r="BA92" s="84"/>
      <c r="BB92" s="84"/>
      <c r="BC92" s="84"/>
      <c r="BD92" s="84"/>
      <c r="BE92" s="84"/>
      <c r="BF92" s="84"/>
      <c r="BG92" s="84"/>
      <c r="BH92" s="84"/>
    </row>
    <row r="93" spans="1:60" x14ac:dyDescent="0.3">
      <c r="A93" s="84"/>
      <c r="B93" s="84"/>
      <c r="C93" s="84"/>
      <c r="D93" s="84"/>
      <c r="E93" s="84"/>
      <c r="F93" s="84"/>
      <c r="G93" s="84"/>
      <c r="H93" s="84"/>
      <c r="I93" s="84"/>
      <c r="J93" s="84"/>
      <c r="K93" s="84"/>
      <c r="L93" s="84"/>
      <c r="M93" s="84"/>
      <c r="N93" s="84"/>
      <c r="O93" s="84"/>
      <c r="P93" s="84"/>
      <c r="Q93" s="84"/>
      <c r="R93" s="84"/>
      <c r="S93" s="84"/>
      <c r="T93" s="84"/>
      <c r="U93" s="84"/>
      <c r="V93" s="84"/>
      <c r="W93" s="84"/>
      <c r="X93" s="84"/>
      <c r="Y93" s="84"/>
      <c r="Z93" s="84"/>
      <c r="AA93" s="84"/>
      <c r="AB93" s="84"/>
      <c r="AC93" s="84"/>
      <c r="AD93" s="84"/>
      <c r="AE93" s="84"/>
      <c r="AF93" s="84"/>
      <c r="AG93" s="84"/>
      <c r="AH93" s="84"/>
      <c r="AI93" s="84"/>
      <c r="AJ93" s="84"/>
      <c r="AK93" s="84"/>
      <c r="AL93" s="84"/>
      <c r="AM93" s="84"/>
      <c r="AN93" s="84"/>
      <c r="AO93" s="84"/>
      <c r="AP93" s="84"/>
      <c r="AQ93" s="84"/>
      <c r="AR93" s="84"/>
      <c r="AS93" s="84"/>
      <c r="AT93" s="84"/>
      <c r="AU93" s="84"/>
      <c r="AV93" s="84"/>
      <c r="AW93" s="84"/>
      <c r="AX93" s="84"/>
      <c r="AY93" s="84"/>
      <c r="AZ93" s="84"/>
      <c r="BA93" s="84"/>
      <c r="BB93" s="84"/>
      <c r="BC93" s="84"/>
      <c r="BD93" s="84"/>
      <c r="BE93" s="84"/>
      <c r="BF93" s="84"/>
      <c r="BG93" s="84"/>
      <c r="BH93" s="84"/>
    </row>
    <row r="94" spans="1:60" x14ac:dyDescent="0.3">
      <c r="A94" s="84"/>
      <c r="B94" s="84"/>
      <c r="C94" s="84"/>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4"/>
      <c r="AK94" s="84"/>
      <c r="AL94" s="84"/>
      <c r="AM94" s="84"/>
      <c r="AN94" s="84"/>
      <c r="AO94" s="84"/>
      <c r="AP94" s="84"/>
      <c r="AQ94" s="84"/>
      <c r="AR94" s="84"/>
      <c r="AS94" s="84"/>
      <c r="AT94" s="84"/>
      <c r="AU94" s="84"/>
      <c r="AV94" s="84"/>
      <c r="AW94" s="84"/>
      <c r="AX94" s="84"/>
      <c r="AY94" s="84"/>
      <c r="AZ94" s="84"/>
      <c r="BA94" s="84"/>
      <c r="BB94" s="84"/>
      <c r="BC94" s="84"/>
      <c r="BD94" s="84"/>
      <c r="BE94" s="84"/>
      <c r="BF94" s="84"/>
      <c r="BG94" s="84"/>
      <c r="BH94" s="84"/>
    </row>
    <row r="95" spans="1:60" x14ac:dyDescent="0.3">
      <c r="A95" s="84"/>
      <c r="B95" s="84"/>
      <c r="C95" s="84"/>
      <c r="D95" s="84"/>
      <c r="E95" s="84"/>
      <c r="F95" s="84"/>
      <c r="G95" s="84"/>
      <c r="H95" s="84"/>
      <c r="I95" s="84"/>
      <c r="J95" s="84"/>
      <c r="K95" s="84"/>
      <c r="L95" s="84"/>
      <c r="M95" s="84"/>
      <c r="N95" s="84"/>
      <c r="O95" s="84"/>
      <c r="P95" s="84"/>
      <c r="Q95" s="84"/>
      <c r="R95" s="84"/>
      <c r="S95" s="84"/>
      <c r="T95" s="84"/>
      <c r="U95" s="84"/>
      <c r="V95" s="84"/>
      <c r="W95" s="84"/>
      <c r="X95" s="84"/>
      <c r="Y95" s="84"/>
      <c r="Z95" s="84"/>
      <c r="AA95" s="84"/>
      <c r="AB95" s="84"/>
      <c r="AC95" s="84"/>
      <c r="AD95" s="84"/>
      <c r="AE95" s="84"/>
      <c r="AF95" s="84"/>
      <c r="AG95" s="84"/>
      <c r="AH95" s="84"/>
      <c r="AI95" s="84"/>
      <c r="AJ95" s="84"/>
      <c r="AK95" s="84"/>
      <c r="AL95" s="84"/>
      <c r="AM95" s="84"/>
      <c r="AN95" s="84"/>
      <c r="AO95" s="84"/>
      <c r="AP95" s="84"/>
      <c r="AQ95" s="84"/>
      <c r="AR95" s="84"/>
      <c r="AS95" s="84"/>
      <c r="AT95" s="84"/>
      <c r="AU95" s="84"/>
      <c r="AV95" s="84"/>
      <c r="AW95" s="84"/>
      <c r="AX95" s="84"/>
      <c r="AY95" s="84"/>
      <c r="AZ95" s="84"/>
      <c r="BA95" s="84"/>
      <c r="BB95" s="84"/>
      <c r="BC95" s="84"/>
      <c r="BD95" s="84"/>
      <c r="BE95" s="84"/>
      <c r="BF95" s="84"/>
      <c r="BG95" s="84"/>
      <c r="BH95" s="84"/>
    </row>
    <row r="96" spans="1:60" x14ac:dyDescent="0.3">
      <c r="A96" s="84"/>
      <c r="B96" s="84"/>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4"/>
      <c r="AC96" s="84"/>
      <c r="AD96" s="84"/>
      <c r="AE96" s="84"/>
      <c r="AF96" s="84"/>
      <c r="AG96" s="84"/>
      <c r="AH96" s="84"/>
      <c r="AI96" s="84"/>
      <c r="AJ96" s="84"/>
      <c r="AK96" s="84"/>
      <c r="AL96" s="84"/>
      <c r="AM96" s="84"/>
      <c r="AN96" s="84"/>
      <c r="AO96" s="84"/>
      <c r="AP96" s="84"/>
      <c r="AQ96" s="84"/>
      <c r="AR96" s="84"/>
      <c r="AS96" s="84"/>
      <c r="AT96" s="84"/>
      <c r="AU96" s="84"/>
      <c r="AV96" s="84"/>
      <c r="AW96" s="84"/>
      <c r="AX96" s="84"/>
      <c r="AY96" s="84"/>
      <c r="AZ96" s="84"/>
      <c r="BA96" s="84"/>
      <c r="BB96" s="84"/>
      <c r="BC96" s="84"/>
      <c r="BD96" s="84"/>
      <c r="BE96" s="84"/>
      <c r="BF96" s="84"/>
      <c r="BG96" s="84"/>
      <c r="BH96" s="84"/>
    </row>
    <row r="97" spans="1:60" x14ac:dyDescent="0.3">
      <c r="A97" s="84"/>
      <c r="B97" s="84"/>
      <c r="C97" s="84"/>
      <c r="D97" s="84"/>
      <c r="E97" s="84"/>
      <c r="F97" s="84"/>
      <c r="G97" s="84"/>
      <c r="H97" s="84"/>
      <c r="I97" s="84"/>
      <c r="J97" s="84"/>
      <c r="K97" s="84"/>
      <c r="L97" s="84"/>
      <c r="M97" s="84"/>
      <c r="N97" s="84"/>
      <c r="O97" s="84"/>
      <c r="P97" s="84"/>
      <c r="Q97" s="84"/>
      <c r="R97" s="84"/>
      <c r="S97" s="84"/>
      <c r="T97" s="84"/>
      <c r="U97" s="84"/>
      <c r="V97" s="84"/>
      <c r="W97" s="84"/>
      <c r="X97" s="84"/>
      <c r="Y97" s="84"/>
      <c r="Z97" s="84"/>
      <c r="AA97" s="84"/>
      <c r="AB97" s="84"/>
      <c r="AC97" s="84"/>
      <c r="AD97" s="84"/>
      <c r="AE97" s="84"/>
      <c r="AF97" s="84"/>
      <c r="AG97" s="84"/>
      <c r="AH97" s="84"/>
      <c r="AI97" s="84"/>
      <c r="AJ97" s="84"/>
      <c r="AK97" s="84"/>
      <c r="AL97" s="84"/>
      <c r="AM97" s="84"/>
      <c r="AN97" s="84"/>
      <c r="AO97" s="84"/>
      <c r="AP97" s="84"/>
      <c r="AQ97" s="84"/>
      <c r="AR97" s="84"/>
      <c r="AS97" s="84"/>
      <c r="AT97" s="84"/>
      <c r="AU97" s="84"/>
      <c r="AV97" s="84"/>
      <c r="AW97" s="84"/>
      <c r="AX97" s="84"/>
      <c r="AY97" s="84"/>
      <c r="AZ97" s="84"/>
      <c r="BA97" s="84"/>
      <c r="BB97" s="84"/>
      <c r="BC97" s="84"/>
      <c r="BD97" s="84"/>
      <c r="BE97" s="84"/>
      <c r="BF97" s="84"/>
      <c r="BG97" s="84"/>
      <c r="BH97" s="84"/>
    </row>
    <row r="98" spans="1:60" x14ac:dyDescent="0.3">
      <c r="A98" s="84"/>
      <c r="B98" s="84"/>
      <c r="C98" s="84"/>
      <c r="D98" s="84"/>
      <c r="E98" s="84"/>
      <c r="F98" s="84"/>
      <c r="G98" s="84"/>
      <c r="H98" s="84"/>
      <c r="I98" s="84"/>
      <c r="J98" s="84"/>
      <c r="K98" s="84"/>
      <c r="L98" s="84"/>
      <c r="M98" s="84"/>
      <c r="N98" s="84"/>
      <c r="O98" s="84"/>
      <c r="P98" s="84"/>
      <c r="Q98" s="84"/>
      <c r="R98" s="84"/>
      <c r="S98" s="84"/>
      <c r="T98" s="84"/>
      <c r="U98" s="84"/>
      <c r="V98" s="84"/>
      <c r="W98" s="84"/>
      <c r="X98" s="84"/>
      <c r="Y98" s="84"/>
      <c r="Z98" s="84"/>
      <c r="AA98" s="84"/>
      <c r="AB98" s="84"/>
      <c r="AC98" s="84"/>
      <c r="AD98" s="84"/>
      <c r="AE98" s="84"/>
      <c r="AF98" s="84"/>
      <c r="AG98" s="84"/>
      <c r="AH98" s="84"/>
      <c r="AI98" s="84"/>
      <c r="AJ98" s="84"/>
      <c r="AK98" s="84"/>
      <c r="AL98" s="84"/>
      <c r="AM98" s="84"/>
      <c r="AN98" s="84"/>
      <c r="AO98" s="84"/>
      <c r="AP98" s="84"/>
      <c r="AQ98" s="84"/>
      <c r="AR98" s="84"/>
      <c r="AS98" s="84"/>
      <c r="AT98" s="84"/>
      <c r="AU98" s="84"/>
      <c r="AV98" s="84"/>
      <c r="AW98" s="84"/>
      <c r="AX98" s="84"/>
      <c r="AY98" s="84"/>
      <c r="AZ98" s="84"/>
      <c r="BA98" s="84"/>
      <c r="BB98" s="84"/>
      <c r="BC98" s="84"/>
      <c r="BD98" s="84"/>
      <c r="BE98" s="84"/>
      <c r="BF98" s="84"/>
      <c r="BG98" s="84"/>
      <c r="BH98" s="84"/>
    </row>
    <row r="99" spans="1:60" x14ac:dyDescent="0.3">
      <c r="A99" s="84"/>
      <c r="B99" s="84"/>
      <c r="C99" s="84"/>
      <c r="D99" s="84"/>
      <c r="E99" s="84"/>
      <c r="F99" s="84"/>
      <c r="G99" s="84"/>
      <c r="H99" s="84"/>
      <c r="I99" s="84"/>
      <c r="J99" s="84"/>
      <c r="K99" s="84"/>
      <c r="L99" s="84"/>
      <c r="M99" s="84"/>
      <c r="N99" s="84"/>
      <c r="O99" s="84"/>
      <c r="P99" s="84"/>
      <c r="Q99" s="84"/>
      <c r="R99" s="84"/>
      <c r="S99" s="84"/>
      <c r="T99" s="84"/>
      <c r="U99" s="84"/>
      <c r="V99" s="84"/>
      <c r="W99" s="84"/>
      <c r="X99" s="84"/>
      <c r="Y99" s="84"/>
      <c r="Z99" s="84"/>
      <c r="AA99" s="84"/>
      <c r="AB99" s="84"/>
      <c r="AC99" s="84"/>
      <c r="AD99" s="84"/>
      <c r="AE99" s="84"/>
      <c r="AF99" s="84"/>
      <c r="AG99" s="84"/>
      <c r="AH99" s="84"/>
      <c r="AI99" s="84"/>
      <c r="AJ99" s="84"/>
      <c r="AK99" s="84"/>
      <c r="AL99" s="84"/>
      <c r="AM99" s="84"/>
      <c r="AN99" s="84"/>
      <c r="AO99" s="84"/>
      <c r="AP99" s="84"/>
      <c r="AQ99" s="84"/>
      <c r="AR99" s="84"/>
      <c r="AS99" s="84"/>
      <c r="AT99" s="84"/>
      <c r="AU99" s="84"/>
      <c r="AV99" s="84"/>
      <c r="AW99" s="84"/>
      <c r="AX99" s="84"/>
      <c r="AY99" s="84"/>
      <c r="AZ99" s="84"/>
      <c r="BA99" s="84"/>
      <c r="BB99" s="84"/>
      <c r="BC99" s="84"/>
      <c r="BD99" s="84"/>
      <c r="BE99" s="84"/>
      <c r="BF99" s="84"/>
      <c r="BG99" s="84"/>
      <c r="BH99" s="84"/>
    </row>
    <row r="100" spans="1:60" x14ac:dyDescent="0.3">
      <c r="A100" s="84"/>
      <c r="B100" s="84"/>
      <c r="C100" s="84"/>
      <c r="D100" s="84"/>
      <c r="E100" s="84"/>
      <c r="F100" s="84"/>
      <c r="G100" s="84"/>
      <c r="H100" s="84"/>
      <c r="I100" s="84"/>
      <c r="J100" s="84"/>
      <c r="K100" s="84"/>
      <c r="L100" s="84"/>
      <c r="M100" s="84"/>
      <c r="N100" s="84"/>
      <c r="O100" s="84"/>
      <c r="P100" s="84"/>
      <c r="Q100" s="84"/>
      <c r="R100" s="84"/>
      <c r="S100" s="84"/>
      <c r="T100" s="84"/>
      <c r="U100" s="84"/>
      <c r="V100" s="84"/>
      <c r="W100" s="84"/>
      <c r="X100" s="84"/>
      <c r="Y100" s="84"/>
      <c r="Z100" s="84"/>
      <c r="AA100" s="84"/>
      <c r="AB100" s="84"/>
      <c r="AC100" s="84"/>
      <c r="AD100" s="84"/>
      <c r="AE100" s="84"/>
      <c r="AF100" s="84"/>
      <c r="AG100" s="84"/>
      <c r="AH100" s="84"/>
      <c r="AI100" s="84"/>
      <c r="AJ100" s="84"/>
      <c r="AK100" s="84"/>
      <c r="AL100" s="84"/>
      <c r="AM100" s="84"/>
      <c r="AN100" s="84"/>
      <c r="AO100" s="84"/>
      <c r="AP100" s="84"/>
      <c r="AQ100" s="84"/>
      <c r="AR100" s="84"/>
      <c r="AS100" s="84"/>
      <c r="AT100" s="84"/>
      <c r="AU100" s="84"/>
      <c r="AV100" s="84"/>
      <c r="AW100" s="84"/>
      <c r="AX100" s="84"/>
      <c r="AY100" s="84"/>
      <c r="AZ100" s="84"/>
      <c r="BA100" s="84"/>
      <c r="BB100" s="84"/>
      <c r="BC100" s="84"/>
      <c r="BD100" s="84"/>
      <c r="BE100" s="84"/>
      <c r="BF100" s="84"/>
      <c r="BG100" s="84"/>
      <c r="BH100" s="84"/>
    </row>
    <row r="101" spans="1:60" x14ac:dyDescent="0.3">
      <c r="A101" s="84"/>
      <c r="B101" s="84"/>
      <c r="C101" s="84"/>
      <c r="D101" s="84"/>
      <c r="E101" s="84"/>
      <c r="F101" s="84"/>
      <c r="G101" s="84"/>
      <c r="H101" s="84"/>
      <c r="I101" s="84"/>
      <c r="J101" s="84"/>
      <c r="K101" s="84"/>
      <c r="L101" s="84"/>
      <c r="M101" s="84"/>
      <c r="N101" s="84"/>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4"/>
      <c r="AW101" s="84"/>
      <c r="AX101" s="84"/>
      <c r="AY101" s="84"/>
      <c r="AZ101" s="84"/>
      <c r="BA101" s="84"/>
      <c r="BB101" s="84"/>
      <c r="BC101" s="84"/>
      <c r="BD101" s="84"/>
      <c r="BE101" s="84"/>
      <c r="BF101" s="84"/>
      <c r="BG101" s="84"/>
      <c r="BH101" s="84"/>
    </row>
    <row r="102" spans="1:60" x14ac:dyDescent="0.3">
      <c r="A102" s="84"/>
      <c r="B102" s="84"/>
      <c r="C102" s="84"/>
      <c r="D102" s="84"/>
      <c r="E102" s="84"/>
      <c r="F102" s="84"/>
      <c r="G102" s="84"/>
      <c r="H102" s="84"/>
      <c r="I102" s="84"/>
      <c r="J102" s="84"/>
      <c r="K102" s="84"/>
      <c r="L102" s="84"/>
      <c r="M102" s="84"/>
      <c r="N102" s="84"/>
      <c r="O102" s="84"/>
      <c r="P102" s="84"/>
      <c r="Q102" s="84"/>
      <c r="R102" s="84"/>
      <c r="S102" s="84"/>
      <c r="T102" s="84"/>
      <c r="U102" s="84"/>
      <c r="V102" s="84"/>
      <c r="W102" s="84"/>
      <c r="X102" s="84"/>
      <c r="Y102" s="84"/>
      <c r="Z102" s="84"/>
      <c r="AA102" s="84"/>
      <c r="AB102" s="84"/>
      <c r="AC102" s="84"/>
      <c r="AD102" s="84"/>
      <c r="AE102" s="84"/>
      <c r="AF102" s="84"/>
      <c r="AG102" s="84"/>
      <c r="AH102" s="84"/>
      <c r="AI102" s="84"/>
      <c r="AJ102" s="84"/>
      <c r="AK102" s="84"/>
      <c r="AL102" s="84"/>
      <c r="AM102" s="84"/>
      <c r="AN102" s="84"/>
      <c r="AO102" s="84"/>
      <c r="AP102" s="84"/>
      <c r="AQ102" s="84"/>
      <c r="AR102" s="84"/>
      <c r="AS102" s="84"/>
      <c r="AT102" s="84"/>
      <c r="AU102" s="84"/>
      <c r="AV102" s="84"/>
      <c r="AW102" s="84"/>
      <c r="AX102" s="84"/>
      <c r="AY102" s="84"/>
      <c r="AZ102" s="84"/>
      <c r="BA102" s="84"/>
      <c r="BB102" s="84"/>
      <c r="BC102" s="84"/>
      <c r="BD102" s="84"/>
      <c r="BE102" s="84"/>
      <c r="BF102" s="84"/>
      <c r="BG102" s="84"/>
      <c r="BH102" s="84"/>
    </row>
    <row r="103" spans="1:60" x14ac:dyDescent="0.3">
      <c r="A103" s="84"/>
      <c r="B103" s="84"/>
      <c r="C103" s="84"/>
      <c r="D103" s="84"/>
      <c r="E103" s="84"/>
      <c r="F103" s="84"/>
      <c r="G103" s="84"/>
      <c r="H103" s="84"/>
      <c r="I103" s="84"/>
      <c r="J103" s="84"/>
      <c r="K103" s="84"/>
      <c r="L103" s="84"/>
      <c r="M103" s="84"/>
      <c r="N103" s="84"/>
      <c r="O103" s="84"/>
      <c r="P103" s="84"/>
      <c r="Q103" s="84"/>
      <c r="R103" s="84"/>
      <c r="S103" s="84"/>
      <c r="T103" s="84"/>
      <c r="U103" s="84"/>
      <c r="V103" s="84"/>
      <c r="W103" s="84"/>
      <c r="X103" s="84"/>
      <c r="Y103" s="84"/>
      <c r="Z103" s="84"/>
      <c r="AA103" s="84"/>
      <c r="AB103" s="84"/>
      <c r="AC103" s="84"/>
      <c r="AD103" s="84"/>
      <c r="AE103" s="84"/>
      <c r="AF103" s="84"/>
      <c r="AG103" s="84"/>
      <c r="AH103" s="84"/>
      <c r="AI103" s="84"/>
      <c r="AJ103" s="84"/>
      <c r="AK103" s="84"/>
      <c r="AL103" s="84"/>
      <c r="AM103" s="84"/>
      <c r="AN103" s="84"/>
      <c r="AO103" s="84"/>
      <c r="AP103" s="84"/>
      <c r="AQ103" s="84"/>
      <c r="AR103" s="84"/>
      <c r="AS103" s="84"/>
      <c r="AT103" s="84"/>
      <c r="AU103" s="84"/>
      <c r="AV103" s="84"/>
      <c r="AW103" s="84"/>
      <c r="AX103" s="84"/>
      <c r="AY103" s="84"/>
      <c r="AZ103" s="84"/>
      <c r="BA103" s="84"/>
      <c r="BB103" s="84"/>
      <c r="BC103" s="84"/>
      <c r="BD103" s="84"/>
      <c r="BE103" s="84"/>
      <c r="BF103" s="84"/>
      <c r="BG103" s="84"/>
      <c r="BH103" s="84"/>
    </row>
    <row r="104" spans="1:60" x14ac:dyDescent="0.3">
      <c r="A104" s="84"/>
      <c r="B104" s="84"/>
      <c r="C104" s="84"/>
      <c r="D104" s="84"/>
      <c r="E104" s="84"/>
      <c r="F104" s="84"/>
      <c r="G104" s="84"/>
      <c r="H104" s="84"/>
      <c r="I104" s="84"/>
      <c r="J104" s="84"/>
      <c r="K104" s="84"/>
      <c r="L104" s="84"/>
      <c r="M104" s="84"/>
      <c r="N104" s="84"/>
      <c r="O104" s="84"/>
      <c r="P104" s="84"/>
      <c r="Q104" s="84"/>
      <c r="R104" s="84"/>
      <c r="S104" s="84"/>
      <c r="T104" s="84"/>
      <c r="U104" s="84"/>
      <c r="V104" s="84"/>
      <c r="W104" s="84"/>
      <c r="X104" s="84"/>
      <c r="Y104" s="84"/>
      <c r="Z104" s="84"/>
      <c r="AA104" s="84"/>
      <c r="AB104" s="84"/>
      <c r="AC104" s="84"/>
      <c r="AD104" s="84"/>
      <c r="AE104" s="84"/>
      <c r="AF104" s="84"/>
      <c r="AG104" s="84"/>
      <c r="AH104" s="84"/>
      <c r="AI104" s="84"/>
      <c r="AJ104" s="84"/>
      <c r="AK104" s="84"/>
      <c r="AL104" s="84"/>
      <c r="AM104" s="84"/>
      <c r="AN104" s="84"/>
      <c r="AO104" s="84"/>
      <c r="AP104" s="84"/>
      <c r="AQ104" s="84"/>
      <c r="AR104" s="84"/>
      <c r="AS104" s="84"/>
      <c r="AT104" s="84"/>
      <c r="AU104" s="84"/>
      <c r="AV104" s="84"/>
      <c r="AW104" s="84"/>
      <c r="AX104" s="84"/>
      <c r="AY104" s="84"/>
      <c r="AZ104" s="84"/>
      <c r="BA104" s="84"/>
      <c r="BB104" s="84"/>
      <c r="BC104" s="84"/>
      <c r="BD104" s="84"/>
      <c r="BE104" s="84"/>
      <c r="BF104" s="84"/>
      <c r="BG104" s="84"/>
      <c r="BH104" s="84"/>
    </row>
    <row r="105" spans="1:60" x14ac:dyDescent="0.3">
      <c r="A105" s="84"/>
      <c r="B105" s="84"/>
      <c r="C105" s="84"/>
      <c r="D105" s="84"/>
      <c r="E105" s="84"/>
      <c r="F105" s="84"/>
      <c r="G105" s="84"/>
      <c r="H105" s="84"/>
      <c r="I105" s="84"/>
      <c r="J105" s="84"/>
      <c r="K105" s="84"/>
      <c r="L105" s="84"/>
      <c r="M105" s="84"/>
      <c r="N105" s="84"/>
      <c r="O105" s="84"/>
      <c r="P105" s="84"/>
      <c r="Q105" s="84"/>
      <c r="R105" s="84"/>
      <c r="S105" s="84"/>
      <c r="T105" s="84"/>
      <c r="U105" s="84"/>
      <c r="V105" s="84"/>
      <c r="W105" s="84"/>
      <c r="X105" s="84"/>
      <c r="Y105" s="84"/>
      <c r="Z105" s="84"/>
      <c r="AA105" s="84"/>
      <c r="AB105" s="84"/>
      <c r="AC105" s="84"/>
      <c r="AD105" s="84"/>
      <c r="AE105" s="84"/>
      <c r="AF105" s="84"/>
      <c r="AG105" s="84"/>
      <c r="AH105" s="84"/>
      <c r="AI105" s="84"/>
      <c r="AJ105" s="84"/>
      <c r="AK105" s="84"/>
      <c r="AL105" s="84"/>
      <c r="AM105" s="84"/>
      <c r="AN105" s="84"/>
      <c r="AO105" s="84"/>
      <c r="AP105" s="84"/>
      <c r="AQ105" s="84"/>
      <c r="AR105" s="84"/>
      <c r="AS105" s="84"/>
      <c r="AT105" s="84"/>
      <c r="AU105" s="84"/>
      <c r="AV105" s="84"/>
      <c r="AW105" s="84"/>
      <c r="AX105" s="84"/>
      <c r="AY105" s="84"/>
      <c r="AZ105" s="84"/>
      <c r="BA105" s="84"/>
      <c r="BB105" s="84"/>
      <c r="BC105" s="84"/>
      <c r="BD105" s="84"/>
      <c r="BE105" s="84"/>
      <c r="BF105" s="84"/>
      <c r="BG105" s="84"/>
      <c r="BH105" s="84"/>
    </row>
    <row r="106" spans="1:60" x14ac:dyDescent="0.3">
      <c r="A106" s="84"/>
      <c r="B106" s="84"/>
      <c r="C106" s="84"/>
      <c r="D106" s="84"/>
      <c r="E106" s="84"/>
      <c r="F106" s="84"/>
      <c r="G106" s="84"/>
      <c r="H106" s="84"/>
      <c r="I106" s="84"/>
      <c r="J106" s="84"/>
      <c r="K106" s="84"/>
      <c r="L106" s="84"/>
      <c r="M106" s="84"/>
      <c r="N106" s="84"/>
      <c r="O106" s="84"/>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L106" s="84"/>
      <c r="AM106" s="84"/>
      <c r="AN106" s="84"/>
      <c r="AO106" s="84"/>
      <c r="AP106" s="84"/>
      <c r="AQ106" s="84"/>
      <c r="AR106" s="84"/>
      <c r="AS106" s="84"/>
      <c r="AT106" s="84"/>
      <c r="AU106" s="84"/>
      <c r="AV106" s="84"/>
      <c r="AW106" s="84"/>
      <c r="AX106" s="84"/>
      <c r="AY106" s="84"/>
      <c r="AZ106" s="84"/>
      <c r="BA106" s="84"/>
      <c r="BB106" s="84"/>
      <c r="BC106" s="84"/>
      <c r="BD106" s="84"/>
      <c r="BE106" s="84"/>
      <c r="BF106" s="84"/>
      <c r="BG106" s="84"/>
      <c r="BH106" s="84"/>
    </row>
    <row r="107" spans="1:60" x14ac:dyDescent="0.3">
      <c r="A107" s="84"/>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Y107" s="84"/>
      <c r="Z107" s="84"/>
      <c r="AA107" s="84"/>
      <c r="AB107" s="84"/>
      <c r="AC107" s="84"/>
      <c r="AD107" s="84"/>
      <c r="AE107" s="84"/>
      <c r="AF107" s="84"/>
      <c r="AG107" s="84"/>
      <c r="AH107" s="84"/>
      <c r="AI107" s="84"/>
      <c r="AJ107" s="84"/>
      <c r="AK107" s="84"/>
      <c r="AL107" s="84"/>
      <c r="AM107" s="84"/>
      <c r="AN107" s="84"/>
      <c r="AO107" s="84"/>
      <c r="AP107" s="84"/>
      <c r="AQ107" s="84"/>
      <c r="AR107" s="84"/>
      <c r="AS107" s="84"/>
      <c r="AT107" s="84"/>
      <c r="AU107" s="84"/>
      <c r="AV107" s="84"/>
      <c r="AW107" s="84"/>
      <c r="AX107" s="84"/>
      <c r="AY107" s="84"/>
      <c r="AZ107" s="84"/>
      <c r="BA107" s="84"/>
      <c r="BB107" s="84"/>
      <c r="BC107" s="84"/>
      <c r="BD107" s="84"/>
      <c r="BE107" s="84"/>
      <c r="BF107" s="84"/>
      <c r="BG107" s="84"/>
      <c r="BH107" s="84"/>
    </row>
    <row r="108" spans="1:60" x14ac:dyDescent="0.3">
      <c r="A108" s="84"/>
      <c r="B108" s="84"/>
      <c r="C108" s="84"/>
      <c r="D108" s="84"/>
      <c r="E108" s="84"/>
      <c r="F108" s="84"/>
      <c r="G108" s="84"/>
      <c r="H108" s="84"/>
      <c r="I108" s="84"/>
      <c r="J108" s="84"/>
      <c r="K108" s="84"/>
      <c r="L108" s="84"/>
      <c r="M108" s="84"/>
      <c r="N108" s="84"/>
      <c r="O108" s="84"/>
      <c r="P108" s="84"/>
      <c r="Q108" s="84"/>
      <c r="R108" s="84"/>
      <c r="S108" s="84"/>
      <c r="T108" s="84"/>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c r="AV108" s="84"/>
      <c r="AW108" s="84"/>
      <c r="AX108" s="84"/>
      <c r="AY108" s="84"/>
      <c r="AZ108" s="84"/>
      <c r="BA108" s="84"/>
      <c r="BB108" s="84"/>
      <c r="BC108" s="84"/>
      <c r="BD108" s="84"/>
      <c r="BE108" s="84"/>
      <c r="BF108" s="84"/>
      <c r="BG108" s="84"/>
      <c r="BH108" s="84"/>
    </row>
    <row r="109" spans="1:60" x14ac:dyDescent="0.3">
      <c r="A109" s="84"/>
      <c r="B109" s="84"/>
      <c r="C109" s="84"/>
      <c r="D109" s="84"/>
      <c r="E109" s="84"/>
      <c r="F109" s="84"/>
      <c r="G109" s="84"/>
      <c r="H109" s="84"/>
      <c r="I109" s="84"/>
      <c r="J109" s="84"/>
      <c r="K109" s="84"/>
      <c r="L109" s="84"/>
      <c r="M109" s="84"/>
      <c r="N109" s="84"/>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4"/>
      <c r="AL109" s="84"/>
      <c r="AM109" s="84"/>
      <c r="AN109" s="84"/>
      <c r="AO109" s="84"/>
      <c r="AP109" s="84"/>
      <c r="AQ109" s="84"/>
      <c r="AR109" s="84"/>
      <c r="AS109" s="84"/>
      <c r="AT109" s="84"/>
      <c r="AU109" s="84"/>
      <c r="AV109" s="84"/>
      <c r="AW109" s="84"/>
      <c r="AX109" s="84"/>
      <c r="AY109" s="84"/>
      <c r="AZ109" s="84"/>
      <c r="BA109" s="84"/>
      <c r="BB109" s="84"/>
      <c r="BC109" s="84"/>
      <c r="BD109" s="84"/>
      <c r="BE109" s="84"/>
      <c r="BF109" s="84"/>
      <c r="BG109" s="84"/>
      <c r="BH109" s="84"/>
    </row>
    <row r="110" spans="1:60" x14ac:dyDescent="0.3">
      <c r="A110" s="84"/>
      <c r="B110" s="84"/>
      <c r="C110" s="84"/>
      <c r="D110" s="84"/>
      <c r="E110" s="84"/>
      <c r="F110" s="84"/>
      <c r="G110" s="84"/>
      <c r="H110" s="84"/>
      <c r="I110" s="84"/>
      <c r="J110" s="84"/>
      <c r="K110" s="84"/>
      <c r="L110" s="84"/>
      <c r="M110" s="84"/>
      <c r="N110" s="84"/>
      <c r="O110" s="84"/>
      <c r="P110" s="84"/>
      <c r="Q110" s="84"/>
      <c r="R110" s="84"/>
      <c r="S110" s="84"/>
      <c r="T110" s="84"/>
      <c r="U110" s="84"/>
      <c r="V110" s="84"/>
      <c r="W110" s="84"/>
      <c r="X110" s="84"/>
      <c r="Y110" s="84"/>
      <c r="Z110" s="84"/>
      <c r="AA110" s="84"/>
      <c r="AB110" s="84"/>
      <c r="AC110" s="84"/>
      <c r="AD110" s="84"/>
      <c r="AE110" s="84"/>
      <c r="AF110" s="84"/>
      <c r="AG110" s="84"/>
      <c r="AH110" s="84"/>
      <c r="AI110" s="84"/>
      <c r="AJ110" s="84"/>
      <c r="AK110" s="84"/>
      <c r="AL110" s="84"/>
      <c r="AM110" s="84"/>
      <c r="AN110" s="84"/>
      <c r="AO110" s="84"/>
      <c r="AP110" s="84"/>
      <c r="AQ110" s="84"/>
      <c r="AR110" s="84"/>
      <c r="AS110" s="84"/>
      <c r="AT110" s="84"/>
      <c r="AU110" s="84"/>
      <c r="AV110" s="84"/>
      <c r="AW110" s="84"/>
      <c r="AX110" s="84"/>
      <c r="AY110" s="84"/>
      <c r="AZ110" s="84"/>
      <c r="BA110" s="84"/>
      <c r="BB110" s="84"/>
      <c r="BC110" s="84"/>
      <c r="BD110" s="84"/>
      <c r="BE110" s="84"/>
      <c r="BF110" s="84"/>
      <c r="BG110" s="84"/>
      <c r="BH110" s="84"/>
    </row>
    <row r="111" spans="1:60" x14ac:dyDescent="0.3">
      <c r="A111" s="84"/>
      <c r="B111" s="84"/>
      <c r="C111" s="84"/>
      <c r="D111" s="84"/>
      <c r="E111" s="84"/>
      <c r="F111" s="84"/>
      <c r="G111" s="84"/>
      <c r="H111" s="84"/>
      <c r="I111" s="84"/>
      <c r="J111" s="84"/>
      <c r="K111" s="84"/>
      <c r="L111" s="84"/>
      <c r="M111" s="84"/>
      <c r="N111" s="84"/>
      <c r="O111" s="84"/>
      <c r="P111" s="84"/>
      <c r="Q111" s="84"/>
      <c r="R111" s="84"/>
      <c r="S111" s="84"/>
      <c r="T111" s="84"/>
      <c r="U111" s="84"/>
      <c r="V111" s="84"/>
      <c r="W111" s="84"/>
      <c r="X111" s="84"/>
      <c r="Y111" s="84"/>
      <c r="Z111" s="84"/>
      <c r="AA111" s="84"/>
      <c r="AB111" s="84"/>
      <c r="AC111" s="84"/>
      <c r="AD111" s="84"/>
      <c r="AE111" s="84"/>
      <c r="AF111" s="84"/>
      <c r="AG111" s="84"/>
      <c r="AH111" s="84"/>
      <c r="AI111" s="84"/>
      <c r="AJ111" s="84"/>
      <c r="AK111" s="84"/>
      <c r="AL111" s="84"/>
      <c r="AM111" s="84"/>
      <c r="AN111" s="84"/>
      <c r="AO111" s="84"/>
      <c r="AP111" s="84"/>
      <c r="AQ111" s="84"/>
      <c r="AR111" s="84"/>
      <c r="AS111" s="84"/>
      <c r="AT111" s="84"/>
      <c r="AU111" s="84"/>
      <c r="AV111" s="84"/>
      <c r="AW111" s="84"/>
      <c r="AX111" s="84"/>
      <c r="AY111" s="84"/>
      <c r="AZ111" s="84"/>
      <c r="BA111" s="84"/>
      <c r="BB111" s="84"/>
      <c r="BC111" s="84"/>
      <c r="BD111" s="84"/>
      <c r="BE111" s="84"/>
      <c r="BF111" s="84"/>
      <c r="BG111" s="84"/>
      <c r="BH111" s="84"/>
    </row>
    <row r="112" spans="1:60" x14ac:dyDescent="0.3">
      <c r="A112" s="84"/>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112" s="84"/>
      <c r="AN112" s="84"/>
      <c r="AO112" s="84"/>
      <c r="AP112" s="84"/>
      <c r="AQ112" s="84"/>
      <c r="AR112" s="84"/>
      <c r="AS112" s="84"/>
      <c r="AT112" s="84"/>
      <c r="AU112" s="84"/>
      <c r="AV112" s="84"/>
      <c r="AW112" s="84"/>
      <c r="AX112" s="84"/>
      <c r="AY112" s="84"/>
      <c r="AZ112" s="84"/>
      <c r="BA112" s="84"/>
      <c r="BB112" s="84"/>
      <c r="BC112" s="84"/>
      <c r="BD112" s="84"/>
      <c r="BE112" s="84"/>
      <c r="BF112" s="84"/>
      <c r="BG112" s="84"/>
      <c r="BH112" s="84"/>
    </row>
    <row r="113" spans="1:60" x14ac:dyDescent="0.3">
      <c r="A113" s="84"/>
      <c r="B113" s="84"/>
      <c r="C113" s="84"/>
      <c r="D113" s="84"/>
      <c r="E113" s="84"/>
      <c r="F113" s="84"/>
      <c r="G113" s="84"/>
      <c r="H113" s="84"/>
      <c r="I113" s="84"/>
      <c r="J113" s="84"/>
      <c r="K113" s="84"/>
      <c r="L113" s="84"/>
      <c r="M113" s="84"/>
      <c r="N113" s="84"/>
      <c r="O113" s="84"/>
      <c r="P113" s="84"/>
      <c r="Q113" s="84"/>
      <c r="R113" s="84"/>
      <c r="S113" s="84"/>
      <c r="T113" s="84"/>
      <c r="U113" s="84"/>
      <c r="V113" s="84"/>
      <c r="W113" s="84"/>
      <c r="X113" s="84"/>
      <c r="Y113" s="84"/>
      <c r="Z113" s="84"/>
      <c r="AA113" s="84"/>
      <c r="AB113" s="84"/>
      <c r="AC113" s="84"/>
      <c r="AD113" s="84"/>
      <c r="AE113" s="84"/>
      <c r="AF113" s="84"/>
      <c r="AG113" s="84"/>
      <c r="AH113" s="84"/>
      <c r="AI113" s="84"/>
      <c r="AJ113" s="84"/>
      <c r="AK113" s="84"/>
      <c r="AL113" s="84"/>
      <c r="AM113" s="84"/>
      <c r="AN113" s="84"/>
      <c r="AO113" s="84"/>
      <c r="AP113" s="84"/>
      <c r="AQ113" s="84"/>
      <c r="AR113" s="84"/>
      <c r="AS113" s="84"/>
      <c r="AT113" s="84"/>
      <c r="AU113" s="84"/>
      <c r="AV113" s="84"/>
      <c r="AW113" s="84"/>
      <c r="AX113" s="84"/>
      <c r="AY113" s="84"/>
      <c r="AZ113" s="84"/>
      <c r="BA113" s="84"/>
      <c r="BB113" s="84"/>
      <c r="BC113" s="84"/>
      <c r="BD113" s="84"/>
      <c r="BE113" s="84"/>
      <c r="BF113" s="84"/>
      <c r="BG113" s="84"/>
      <c r="BH113" s="84"/>
    </row>
    <row r="114" spans="1:60" x14ac:dyDescent="0.3">
      <c r="A114" s="84"/>
      <c r="B114" s="84"/>
      <c r="C114" s="84"/>
      <c r="D114" s="84"/>
      <c r="E114" s="84"/>
      <c r="F114" s="84"/>
      <c r="G114" s="84"/>
      <c r="H114" s="84"/>
      <c r="I114" s="84"/>
      <c r="J114" s="84"/>
      <c r="K114" s="84"/>
      <c r="L114" s="84"/>
      <c r="M114" s="84"/>
      <c r="N114" s="84"/>
      <c r="O114" s="84"/>
      <c r="P114" s="84"/>
      <c r="Q114" s="84"/>
      <c r="R114" s="84"/>
      <c r="S114" s="84"/>
      <c r="T114" s="84"/>
      <c r="U114" s="84"/>
      <c r="V114" s="84"/>
      <c r="W114" s="84"/>
      <c r="X114" s="84"/>
      <c r="Y114" s="84"/>
      <c r="Z114" s="84"/>
      <c r="AA114" s="84"/>
      <c r="AB114" s="84"/>
      <c r="AC114" s="84"/>
      <c r="AD114" s="84"/>
      <c r="AE114" s="84"/>
      <c r="AF114" s="84"/>
      <c r="AG114" s="84"/>
      <c r="AH114" s="84"/>
      <c r="AI114" s="84"/>
      <c r="AJ114" s="84"/>
      <c r="AK114" s="84"/>
      <c r="AL114" s="84"/>
      <c r="AM114" s="84"/>
      <c r="AN114" s="84"/>
      <c r="AO114" s="84"/>
      <c r="AP114" s="84"/>
      <c r="AQ114" s="84"/>
      <c r="AR114" s="84"/>
      <c r="AS114" s="84"/>
      <c r="AT114" s="84"/>
      <c r="AU114" s="84"/>
      <c r="AV114" s="84"/>
      <c r="AW114" s="84"/>
      <c r="AX114" s="84"/>
      <c r="AY114" s="84"/>
      <c r="AZ114" s="84"/>
      <c r="BA114" s="84"/>
      <c r="BB114" s="84"/>
      <c r="BC114" s="84"/>
      <c r="BD114" s="84"/>
      <c r="BE114" s="84"/>
      <c r="BF114" s="84"/>
      <c r="BG114" s="84"/>
      <c r="BH114" s="84"/>
    </row>
    <row r="115" spans="1:60" x14ac:dyDescent="0.3">
      <c r="A115" s="84"/>
      <c r="B115" s="84"/>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4"/>
      <c r="AK115" s="84"/>
      <c r="AL115" s="84"/>
      <c r="AM115" s="84"/>
      <c r="AN115" s="84"/>
      <c r="AO115" s="84"/>
      <c r="AP115" s="84"/>
      <c r="AQ115" s="84"/>
      <c r="AR115" s="84"/>
      <c r="AS115" s="84"/>
      <c r="AT115" s="84"/>
      <c r="AU115" s="84"/>
      <c r="AV115" s="84"/>
      <c r="AW115" s="84"/>
      <c r="AX115" s="84"/>
      <c r="AY115" s="84"/>
      <c r="AZ115" s="84"/>
      <c r="BA115" s="84"/>
      <c r="BB115" s="84"/>
      <c r="BC115" s="84"/>
      <c r="BD115" s="84"/>
      <c r="BE115" s="84"/>
      <c r="BF115" s="84"/>
      <c r="BG115" s="84"/>
      <c r="BH115" s="84"/>
    </row>
    <row r="116" spans="1:60" x14ac:dyDescent="0.3">
      <c r="A116" s="84"/>
      <c r="B116" s="84"/>
      <c r="C116" s="84"/>
      <c r="D116" s="84"/>
      <c r="E116" s="84"/>
      <c r="F116" s="84"/>
      <c r="G116" s="84"/>
      <c r="H116" s="84"/>
      <c r="I116" s="84"/>
      <c r="J116" s="84"/>
      <c r="K116" s="84"/>
      <c r="L116" s="84"/>
      <c r="M116" s="84"/>
      <c r="N116" s="84"/>
      <c r="O116" s="84"/>
      <c r="P116" s="84"/>
      <c r="Q116" s="84"/>
      <c r="R116" s="84"/>
      <c r="S116" s="84"/>
      <c r="T116" s="84"/>
      <c r="U116" s="84"/>
      <c r="V116" s="84"/>
      <c r="W116" s="84"/>
      <c r="X116" s="84"/>
      <c r="Y116" s="84"/>
      <c r="Z116" s="84"/>
      <c r="AA116" s="84"/>
      <c r="AB116" s="84"/>
      <c r="AC116" s="84"/>
      <c r="AD116" s="84"/>
      <c r="AE116" s="84"/>
      <c r="AF116" s="84"/>
      <c r="AG116" s="84"/>
      <c r="AH116" s="84"/>
      <c r="AI116" s="84"/>
      <c r="AJ116" s="84"/>
      <c r="AK116" s="84"/>
      <c r="AL116" s="84"/>
      <c r="AM116" s="84"/>
      <c r="AN116" s="84"/>
      <c r="AO116" s="84"/>
      <c r="AP116" s="84"/>
      <c r="AQ116" s="84"/>
      <c r="AR116" s="84"/>
      <c r="AS116" s="84"/>
      <c r="AT116" s="84"/>
      <c r="AU116" s="84"/>
      <c r="AV116" s="84"/>
      <c r="AW116" s="84"/>
      <c r="AX116" s="84"/>
      <c r="AY116" s="84"/>
      <c r="AZ116" s="84"/>
      <c r="BA116" s="84"/>
      <c r="BB116" s="84"/>
      <c r="BC116" s="84"/>
      <c r="BD116" s="84"/>
      <c r="BE116" s="84"/>
      <c r="BF116" s="84"/>
      <c r="BG116" s="84"/>
      <c r="BH116" s="84"/>
    </row>
    <row r="117" spans="1:60" x14ac:dyDescent="0.3">
      <c r="A117" s="84"/>
      <c r="B117" s="84"/>
      <c r="C117" s="84"/>
      <c r="D117" s="84"/>
      <c r="E117" s="84"/>
      <c r="F117" s="84"/>
      <c r="G117" s="84"/>
      <c r="H117" s="84"/>
      <c r="I117" s="84"/>
      <c r="J117" s="84"/>
      <c r="K117" s="84"/>
      <c r="L117" s="84"/>
      <c r="M117" s="84"/>
      <c r="N117" s="84"/>
      <c r="O117" s="84"/>
      <c r="P117" s="84"/>
      <c r="Q117" s="84"/>
      <c r="R117" s="84"/>
      <c r="S117" s="84"/>
      <c r="T117" s="84"/>
      <c r="U117" s="84"/>
      <c r="V117" s="84"/>
      <c r="W117" s="84"/>
      <c r="X117" s="84"/>
      <c r="Y117" s="84"/>
      <c r="Z117" s="84"/>
      <c r="AA117" s="84"/>
      <c r="AB117" s="84"/>
      <c r="AC117" s="84"/>
      <c r="AD117" s="84"/>
      <c r="AE117" s="84"/>
      <c r="AF117" s="84"/>
      <c r="AG117" s="84"/>
      <c r="AH117" s="84"/>
      <c r="AI117" s="84"/>
      <c r="AJ117" s="84"/>
      <c r="AK117" s="84"/>
      <c r="AL117" s="84"/>
      <c r="AM117" s="84"/>
      <c r="AN117" s="84"/>
      <c r="AO117" s="84"/>
      <c r="AP117" s="84"/>
      <c r="AQ117" s="84"/>
      <c r="AR117" s="84"/>
      <c r="AS117" s="84"/>
      <c r="AT117" s="84"/>
      <c r="AU117" s="84"/>
      <c r="AV117" s="84"/>
      <c r="AW117" s="84"/>
      <c r="AX117" s="84"/>
      <c r="AY117" s="84"/>
      <c r="AZ117" s="84"/>
      <c r="BA117" s="84"/>
      <c r="BB117" s="84"/>
      <c r="BC117" s="84"/>
      <c r="BD117" s="84"/>
      <c r="BE117" s="84"/>
      <c r="BF117" s="84"/>
      <c r="BG117" s="84"/>
      <c r="BH117" s="84"/>
    </row>
    <row r="118" spans="1:60" x14ac:dyDescent="0.3">
      <c r="A118" s="84"/>
      <c r="B118" s="84"/>
      <c r="C118" s="84"/>
      <c r="D118" s="84"/>
      <c r="E118" s="84"/>
      <c r="F118" s="84"/>
      <c r="G118" s="84"/>
      <c r="H118" s="84"/>
      <c r="I118" s="84"/>
      <c r="J118" s="84"/>
      <c r="K118" s="84"/>
      <c r="L118" s="84"/>
      <c r="M118" s="84"/>
      <c r="N118" s="84"/>
      <c r="O118" s="84"/>
      <c r="P118" s="84"/>
      <c r="Q118" s="84"/>
      <c r="R118" s="84"/>
      <c r="S118" s="84"/>
      <c r="T118" s="84"/>
      <c r="U118" s="84"/>
      <c r="V118" s="84"/>
      <c r="W118" s="84"/>
      <c r="X118" s="84"/>
      <c r="Y118" s="84"/>
      <c r="Z118" s="84"/>
      <c r="AA118" s="84"/>
      <c r="AB118" s="84"/>
      <c r="AC118" s="84"/>
      <c r="AD118" s="84"/>
      <c r="AE118" s="84"/>
      <c r="AF118" s="84"/>
      <c r="AG118" s="84"/>
      <c r="AH118" s="84"/>
      <c r="AI118" s="84"/>
      <c r="AJ118" s="84"/>
      <c r="AK118" s="84"/>
      <c r="AL118" s="84"/>
      <c r="AM118" s="84"/>
      <c r="AN118" s="84"/>
      <c r="AO118" s="84"/>
      <c r="AP118" s="84"/>
      <c r="AQ118" s="84"/>
      <c r="AR118" s="84"/>
      <c r="AS118" s="84"/>
      <c r="AT118" s="84"/>
      <c r="AU118" s="84"/>
      <c r="AV118" s="84"/>
      <c r="AW118" s="84"/>
      <c r="AX118" s="84"/>
      <c r="AY118" s="84"/>
      <c r="AZ118" s="84"/>
      <c r="BA118" s="84"/>
      <c r="BB118" s="84"/>
      <c r="BC118" s="84"/>
      <c r="BD118" s="84"/>
      <c r="BE118" s="84"/>
      <c r="BF118" s="84"/>
      <c r="BG118" s="84"/>
      <c r="BH118" s="84"/>
    </row>
    <row r="119" spans="1:60" x14ac:dyDescent="0.3">
      <c r="A119" s="84"/>
      <c r="B119" s="84"/>
      <c r="C119" s="84"/>
      <c r="D119" s="84"/>
      <c r="E119" s="84"/>
      <c r="F119" s="84"/>
      <c r="G119" s="84"/>
      <c r="H119" s="84"/>
      <c r="I119" s="84"/>
      <c r="J119" s="84"/>
      <c r="K119" s="84"/>
      <c r="L119" s="84"/>
      <c r="M119" s="84"/>
      <c r="N119" s="84"/>
      <c r="O119" s="84"/>
      <c r="P119" s="84"/>
      <c r="Q119" s="84"/>
      <c r="R119" s="84"/>
      <c r="S119" s="84"/>
      <c r="T119" s="84"/>
      <c r="U119" s="84"/>
      <c r="V119" s="84"/>
      <c r="W119" s="84"/>
      <c r="X119" s="84"/>
      <c r="Y119" s="84"/>
      <c r="Z119" s="84"/>
      <c r="AA119" s="84"/>
      <c r="AB119" s="84"/>
      <c r="AC119" s="84"/>
      <c r="AD119" s="84"/>
      <c r="AE119" s="84"/>
      <c r="AF119" s="84"/>
      <c r="AG119" s="84"/>
      <c r="AH119" s="84"/>
      <c r="AI119" s="84"/>
      <c r="AJ119" s="84"/>
      <c r="AK119" s="84"/>
      <c r="AL119" s="84"/>
      <c r="AM119" s="84"/>
      <c r="AN119" s="84"/>
      <c r="AO119" s="84"/>
      <c r="AP119" s="84"/>
      <c r="AQ119" s="84"/>
      <c r="AR119" s="84"/>
      <c r="AS119" s="84"/>
      <c r="AT119" s="84"/>
      <c r="AU119" s="84"/>
      <c r="AV119" s="84"/>
      <c r="AW119" s="84"/>
      <c r="AX119" s="84"/>
      <c r="AY119" s="84"/>
      <c r="AZ119" s="84"/>
      <c r="BA119" s="84"/>
      <c r="BB119" s="84"/>
      <c r="BC119" s="84"/>
      <c r="BD119" s="84"/>
      <c r="BE119" s="84"/>
      <c r="BF119" s="84"/>
      <c r="BG119" s="84"/>
      <c r="BH119" s="84"/>
    </row>
    <row r="120" spans="1:60" x14ac:dyDescent="0.3">
      <c r="A120" s="84"/>
      <c r="B120" s="84"/>
      <c r="C120" s="84"/>
      <c r="D120" s="84"/>
      <c r="E120" s="84"/>
      <c r="F120" s="84"/>
      <c r="G120" s="84"/>
      <c r="H120" s="84"/>
      <c r="I120" s="84"/>
      <c r="J120" s="84"/>
      <c r="K120" s="84"/>
      <c r="L120" s="84"/>
      <c r="M120" s="84"/>
      <c r="N120" s="84"/>
      <c r="O120" s="84"/>
      <c r="P120" s="84"/>
      <c r="Q120" s="84"/>
      <c r="R120" s="84"/>
      <c r="S120" s="84"/>
      <c r="T120" s="84"/>
      <c r="U120" s="84"/>
      <c r="V120" s="84"/>
      <c r="W120" s="84"/>
      <c r="X120" s="84"/>
      <c r="Y120" s="84"/>
      <c r="Z120" s="84"/>
      <c r="AA120" s="84"/>
      <c r="AB120" s="84"/>
      <c r="AC120" s="84"/>
      <c r="AD120" s="84"/>
      <c r="AE120" s="84"/>
      <c r="AF120" s="84"/>
      <c r="AG120" s="84"/>
      <c r="AH120" s="84"/>
      <c r="AI120" s="84"/>
      <c r="AJ120" s="84"/>
      <c r="AK120" s="84"/>
      <c r="AL120" s="84"/>
      <c r="AM120" s="84"/>
      <c r="AN120" s="84"/>
      <c r="AO120" s="84"/>
      <c r="AP120" s="84"/>
      <c r="AQ120" s="84"/>
      <c r="AR120" s="84"/>
      <c r="AS120" s="84"/>
      <c r="AT120" s="84"/>
      <c r="AU120" s="84"/>
      <c r="AV120" s="84"/>
      <c r="AW120" s="84"/>
      <c r="AX120" s="84"/>
      <c r="AY120" s="84"/>
      <c r="AZ120" s="84"/>
      <c r="BA120" s="84"/>
      <c r="BB120" s="84"/>
      <c r="BC120" s="84"/>
      <c r="BD120" s="84"/>
      <c r="BE120" s="84"/>
      <c r="BF120" s="84"/>
      <c r="BG120" s="84"/>
      <c r="BH120" s="84"/>
    </row>
    <row r="121" spans="1:60" x14ac:dyDescent="0.3">
      <c r="A121" s="84"/>
      <c r="B121" s="84"/>
      <c r="C121" s="84"/>
      <c r="D121" s="84"/>
      <c r="E121" s="84"/>
      <c r="F121" s="84"/>
      <c r="G121" s="84"/>
      <c r="H121" s="84"/>
      <c r="I121" s="84"/>
      <c r="J121" s="84"/>
      <c r="K121" s="84"/>
      <c r="L121" s="84"/>
      <c r="M121" s="84"/>
      <c r="N121" s="84"/>
      <c r="O121" s="84"/>
      <c r="P121" s="84"/>
      <c r="Q121" s="84"/>
      <c r="R121" s="84"/>
      <c r="S121" s="84"/>
      <c r="T121" s="84"/>
      <c r="U121" s="84"/>
      <c r="V121" s="84"/>
      <c r="W121" s="84"/>
      <c r="X121" s="84"/>
      <c r="Y121" s="84"/>
      <c r="Z121" s="84"/>
      <c r="AA121" s="84"/>
      <c r="AB121" s="84"/>
      <c r="AC121" s="84"/>
      <c r="AD121" s="84"/>
      <c r="AE121" s="84"/>
      <c r="AF121" s="84"/>
      <c r="AG121" s="84"/>
      <c r="AH121" s="84"/>
      <c r="AI121" s="84"/>
      <c r="AJ121" s="84"/>
      <c r="AK121" s="84"/>
      <c r="AL121" s="84"/>
      <c r="AM121" s="84"/>
      <c r="AN121" s="84"/>
      <c r="AO121" s="84"/>
      <c r="AP121" s="84"/>
      <c r="AQ121" s="84"/>
      <c r="AR121" s="84"/>
      <c r="AS121" s="84"/>
      <c r="AT121" s="84"/>
      <c r="AU121" s="84"/>
      <c r="AV121" s="84"/>
      <c r="AW121" s="84"/>
      <c r="AX121" s="84"/>
      <c r="AY121" s="84"/>
      <c r="AZ121" s="84"/>
      <c r="BA121" s="84"/>
      <c r="BB121" s="84"/>
      <c r="BC121" s="84"/>
      <c r="BD121" s="84"/>
      <c r="BE121" s="84"/>
      <c r="BF121" s="84"/>
      <c r="BG121" s="84"/>
      <c r="BH121" s="84"/>
    </row>
    <row r="122" spans="1:60" x14ac:dyDescent="0.3">
      <c r="A122" s="84"/>
      <c r="B122" s="84"/>
      <c r="C122" s="84"/>
      <c r="D122" s="84"/>
      <c r="E122" s="84"/>
      <c r="F122" s="84"/>
      <c r="G122" s="84"/>
      <c r="H122" s="84"/>
      <c r="I122" s="84"/>
      <c r="J122" s="84"/>
      <c r="K122" s="84"/>
      <c r="L122" s="84"/>
      <c r="M122" s="84"/>
      <c r="N122" s="84"/>
      <c r="O122" s="84"/>
      <c r="P122" s="84"/>
      <c r="Q122" s="84"/>
      <c r="R122" s="84"/>
      <c r="S122" s="84"/>
      <c r="T122" s="84"/>
      <c r="U122" s="84"/>
      <c r="V122" s="84"/>
      <c r="W122" s="84"/>
      <c r="X122" s="84"/>
      <c r="Y122" s="84"/>
      <c r="Z122" s="84"/>
      <c r="AA122" s="84"/>
      <c r="AB122" s="84"/>
      <c r="AC122" s="84"/>
      <c r="AD122" s="84"/>
      <c r="AE122" s="84"/>
      <c r="AF122" s="84"/>
      <c r="AG122" s="84"/>
      <c r="AH122" s="84"/>
      <c r="AI122" s="84"/>
      <c r="AJ122" s="84"/>
      <c r="AK122" s="84"/>
      <c r="AL122" s="84"/>
      <c r="AM122" s="84"/>
      <c r="AN122" s="84"/>
      <c r="AO122" s="84"/>
      <c r="AP122" s="84"/>
      <c r="AQ122" s="84"/>
      <c r="AR122" s="84"/>
      <c r="AS122" s="84"/>
      <c r="AT122" s="84"/>
      <c r="AU122" s="84"/>
      <c r="AV122" s="84"/>
      <c r="AW122" s="84"/>
      <c r="AX122" s="84"/>
      <c r="AY122" s="84"/>
      <c r="AZ122" s="84"/>
      <c r="BA122" s="84"/>
      <c r="BB122" s="84"/>
      <c r="BC122" s="84"/>
      <c r="BD122" s="84"/>
      <c r="BE122" s="84"/>
      <c r="BF122" s="84"/>
      <c r="BG122" s="84"/>
      <c r="BH122" s="84"/>
    </row>
    <row r="123" spans="1:60" x14ac:dyDescent="0.3">
      <c r="A123" s="84"/>
      <c r="B123" s="84"/>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c r="AA123" s="84"/>
      <c r="AB123" s="84"/>
      <c r="AC123" s="84"/>
      <c r="AD123" s="84"/>
      <c r="AE123" s="84"/>
      <c r="AF123" s="84"/>
      <c r="AG123" s="84"/>
      <c r="AH123" s="84"/>
      <c r="AI123" s="84"/>
      <c r="AJ123" s="84"/>
      <c r="AK123" s="84"/>
      <c r="AL123" s="84"/>
      <c r="AM123" s="84"/>
      <c r="AN123" s="84"/>
      <c r="AO123" s="84"/>
      <c r="AP123" s="84"/>
      <c r="AQ123" s="84"/>
      <c r="AR123" s="84"/>
      <c r="AS123" s="84"/>
      <c r="AT123" s="84"/>
      <c r="AU123" s="84"/>
      <c r="AV123" s="84"/>
      <c r="AW123" s="84"/>
      <c r="AX123" s="84"/>
      <c r="AY123" s="84"/>
      <c r="AZ123" s="84"/>
      <c r="BA123" s="84"/>
      <c r="BB123" s="84"/>
      <c r="BC123" s="84"/>
      <c r="BD123" s="84"/>
      <c r="BE123" s="84"/>
      <c r="BF123" s="84"/>
      <c r="BG123" s="84"/>
      <c r="BH123" s="84"/>
    </row>
    <row r="124" spans="1:60" x14ac:dyDescent="0.3">
      <c r="A124" s="84"/>
      <c r="B124" s="84"/>
      <c r="C124" s="84"/>
      <c r="D124" s="84"/>
      <c r="E124" s="84"/>
      <c r="F124" s="84"/>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124" s="84"/>
      <c r="AN124" s="84"/>
      <c r="AO124" s="84"/>
      <c r="AP124" s="84"/>
      <c r="AQ124" s="84"/>
      <c r="AR124" s="84"/>
      <c r="AS124" s="84"/>
      <c r="AT124" s="84"/>
      <c r="AU124" s="84"/>
      <c r="AV124" s="84"/>
      <c r="AW124" s="84"/>
      <c r="AX124" s="84"/>
      <c r="AY124" s="84"/>
      <c r="AZ124" s="84"/>
      <c r="BA124" s="84"/>
      <c r="BB124" s="84"/>
      <c r="BC124" s="84"/>
      <c r="BD124" s="84"/>
      <c r="BE124" s="84"/>
      <c r="BF124" s="84"/>
      <c r="BG124" s="84"/>
      <c r="BH124" s="84"/>
    </row>
    <row r="125" spans="1:60" x14ac:dyDescent="0.3">
      <c r="A125" s="84"/>
      <c r="B125" s="84"/>
      <c r="C125" s="84"/>
      <c r="D125" s="84"/>
      <c r="E125" s="84"/>
      <c r="F125" s="84"/>
      <c r="G125" s="84"/>
      <c r="H125" s="84"/>
      <c r="I125" s="84"/>
      <c r="J125" s="84"/>
      <c r="K125" s="84"/>
      <c r="L125" s="84"/>
      <c r="M125" s="84"/>
      <c r="N125" s="84"/>
      <c r="O125" s="84"/>
      <c r="P125" s="84"/>
      <c r="Q125" s="84"/>
      <c r="R125" s="84"/>
      <c r="S125" s="84"/>
      <c r="T125" s="84"/>
      <c r="U125" s="84"/>
      <c r="V125" s="84"/>
      <c r="W125" s="84"/>
      <c r="X125" s="84"/>
      <c r="Y125" s="84"/>
      <c r="Z125" s="84"/>
      <c r="AA125" s="84"/>
      <c r="AB125" s="84"/>
      <c r="AC125" s="84"/>
      <c r="AD125" s="84"/>
      <c r="AE125" s="84"/>
      <c r="AF125" s="84"/>
      <c r="AG125" s="84"/>
      <c r="AH125" s="84"/>
      <c r="AI125" s="84"/>
      <c r="AJ125" s="84"/>
      <c r="AK125" s="84"/>
      <c r="AL125" s="84"/>
      <c r="AM125" s="84"/>
      <c r="AN125" s="84"/>
      <c r="AO125" s="84"/>
      <c r="AP125" s="84"/>
      <c r="AQ125" s="84"/>
      <c r="AR125" s="84"/>
      <c r="AS125" s="84"/>
      <c r="AT125" s="84"/>
      <c r="AU125" s="84"/>
      <c r="AV125" s="84"/>
      <c r="AW125" s="84"/>
      <c r="AX125" s="84"/>
      <c r="AY125" s="84"/>
      <c r="AZ125" s="84"/>
      <c r="BA125" s="84"/>
      <c r="BB125" s="84"/>
      <c r="BC125" s="84"/>
      <c r="BD125" s="84"/>
      <c r="BE125" s="84"/>
      <c r="BF125" s="84"/>
      <c r="BG125" s="84"/>
      <c r="BH125" s="84"/>
    </row>
    <row r="126" spans="1:60" x14ac:dyDescent="0.3">
      <c r="A126" s="84"/>
      <c r="B126" s="84"/>
      <c r="C126" s="84"/>
      <c r="D126" s="84"/>
      <c r="E126" s="84"/>
      <c r="F126" s="84"/>
      <c r="G126" s="84"/>
      <c r="H126" s="84"/>
      <c r="I126" s="84"/>
      <c r="J126" s="84"/>
      <c r="K126" s="84"/>
      <c r="L126" s="84"/>
      <c r="M126" s="84"/>
      <c r="N126" s="84"/>
      <c r="O126" s="84"/>
      <c r="P126" s="84"/>
      <c r="Q126" s="84"/>
      <c r="R126" s="84"/>
      <c r="S126" s="84"/>
      <c r="T126" s="84"/>
      <c r="U126" s="84"/>
      <c r="V126" s="84"/>
      <c r="W126" s="84"/>
      <c r="X126" s="84"/>
      <c r="Y126" s="84"/>
      <c r="Z126" s="84"/>
      <c r="AA126" s="84"/>
      <c r="AB126" s="84"/>
      <c r="AC126" s="84"/>
      <c r="AD126" s="84"/>
      <c r="AE126" s="84"/>
      <c r="AF126" s="84"/>
      <c r="AG126" s="84"/>
      <c r="AH126" s="84"/>
      <c r="AI126" s="84"/>
      <c r="AJ126" s="84"/>
      <c r="AK126" s="84"/>
      <c r="AL126" s="84"/>
      <c r="AM126" s="84"/>
      <c r="AN126" s="84"/>
      <c r="AO126" s="84"/>
      <c r="AP126" s="84"/>
      <c r="AQ126" s="84"/>
      <c r="AR126" s="84"/>
      <c r="AS126" s="84"/>
      <c r="AT126" s="84"/>
      <c r="AU126" s="84"/>
      <c r="AV126" s="84"/>
      <c r="AW126" s="84"/>
      <c r="AX126" s="84"/>
      <c r="AY126" s="84"/>
      <c r="AZ126" s="84"/>
      <c r="BA126" s="84"/>
      <c r="BB126" s="84"/>
      <c r="BC126" s="84"/>
      <c r="BD126" s="84"/>
      <c r="BE126" s="84"/>
      <c r="BF126" s="84"/>
      <c r="BG126" s="84"/>
      <c r="BH126" s="84"/>
    </row>
    <row r="127" spans="1:60" x14ac:dyDescent="0.3">
      <c r="A127" s="84"/>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c r="AA127" s="84"/>
      <c r="AB127" s="84"/>
      <c r="AC127" s="84"/>
      <c r="AD127" s="84"/>
      <c r="AE127" s="84"/>
      <c r="AF127" s="84"/>
      <c r="AG127" s="84"/>
      <c r="AH127" s="84"/>
      <c r="AI127" s="84"/>
      <c r="AJ127" s="84"/>
      <c r="AK127" s="84"/>
      <c r="AL127" s="84"/>
      <c r="AM127" s="84"/>
      <c r="AN127" s="84"/>
      <c r="AO127" s="84"/>
      <c r="AP127" s="84"/>
      <c r="AQ127" s="84"/>
      <c r="AR127" s="84"/>
      <c r="AS127" s="84"/>
      <c r="AT127" s="84"/>
      <c r="AU127" s="84"/>
      <c r="AV127" s="84"/>
      <c r="AW127" s="84"/>
      <c r="AX127" s="84"/>
      <c r="AY127" s="84"/>
      <c r="AZ127" s="84"/>
      <c r="BA127" s="84"/>
      <c r="BB127" s="84"/>
      <c r="BC127" s="84"/>
      <c r="BD127" s="84"/>
      <c r="BE127" s="84"/>
      <c r="BF127" s="84"/>
      <c r="BG127" s="84"/>
      <c r="BH127" s="84"/>
    </row>
    <row r="128" spans="1:60" x14ac:dyDescent="0.3">
      <c r="A128" s="84"/>
      <c r="B128" s="84"/>
      <c r="C128" s="84"/>
      <c r="D128" s="84"/>
      <c r="E128" s="84"/>
      <c r="F128" s="84"/>
      <c r="G128" s="84"/>
      <c r="H128" s="84"/>
      <c r="I128" s="84"/>
      <c r="J128" s="84"/>
      <c r="K128" s="84"/>
      <c r="L128" s="84"/>
      <c r="M128" s="84"/>
      <c r="N128" s="84"/>
      <c r="O128" s="84"/>
      <c r="P128" s="84"/>
      <c r="Q128" s="84"/>
      <c r="R128" s="84"/>
      <c r="S128" s="84"/>
      <c r="T128" s="84"/>
      <c r="U128" s="84"/>
      <c r="V128" s="84"/>
      <c r="W128" s="84"/>
      <c r="X128" s="84"/>
      <c r="Y128" s="84"/>
      <c r="Z128" s="84"/>
      <c r="AA128" s="84"/>
      <c r="AB128" s="84"/>
      <c r="AC128" s="84"/>
      <c r="AD128" s="84"/>
      <c r="AE128" s="84"/>
      <c r="AF128" s="84"/>
      <c r="AG128" s="84"/>
      <c r="AH128" s="84"/>
      <c r="AI128" s="84"/>
      <c r="AJ128" s="84"/>
      <c r="AK128" s="84"/>
      <c r="AL128" s="84"/>
      <c r="AM128" s="84"/>
      <c r="AN128" s="84"/>
      <c r="AO128" s="84"/>
      <c r="AP128" s="84"/>
      <c r="AQ128" s="84"/>
      <c r="AR128" s="84"/>
      <c r="AS128" s="84"/>
      <c r="AT128" s="84"/>
      <c r="AU128" s="84"/>
      <c r="AV128" s="84"/>
      <c r="AW128" s="84"/>
      <c r="AX128" s="84"/>
      <c r="AY128" s="84"/>
      <c r="AZ128" s="84"/>
      <c r="BA128" s="84"/>
      <c r="BB128" s="84"/>
      <c r="BC128" s="84"/>
      <c r="BD128" s="84"/>
      <c r="BE128" s="84"/>
      <c r="BF128" s="84"/>
      <c r="BG128" s="84"/>
      <c r="BH128" s="84"/>
    </row>
    <row r="129" spans="1:60" x14ac:dyDescent="0.3">
      <c r="A129" s="84"/>
      <c r="B129" s="84"/>
      <c r="C129" s="84"/>
      <c r="D129" s="84"/>
      <c r="E129" s="84"/>
      <c r="F129" s="84"/>
      <c r="G129" s="84"/>
      <c r="H129" s="84"/>
      <c r="I129" s="84"/>
      <c r="J129" s="84"/>
      <c r="K129" s="84"/>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129" s="84"/>
      <c r="AN129" s="84"/>
      <c r="AO129" s="84"/>
      <c r="AP129" s="84"/>
      <c r="AQ129" s="84"/>
      <c r="AR129" s="84"/>
      <c r="AS129" s="84"/>
      <c r="AT129" s="84"/>
      <c r="AU129" s="84"/>
      <c r="AV129" s="84"/>
      <c r="AW129" s="84"/>
      <c r="AX129" s="84"/>
      <c r="AY129" s="84"/>
      <c r="AZ129" s="84"/>
      <c r="BA129" s="84"/>
      <c r="BB129" s="84"/>
      <c r="BC129" s="84"/>
      <c r="BD129" s="84"/>
      <c r="BE129" s="84"/>
      <c r="BF129" s="84"/>
      <c r="BG129" s="84"/>
      <c r="BH129" s="84"/>
    </row>
    <row r="130" spans="1:60" x14ac:dyDescent="0.3">
      <c r="A130" s="84"/>
      <c r="B130" s="84"/>
      <c r="C130" s="84"/>
      <c r="D130" s="84"/>
      <c r="E130" s="84"/>
      <c r="F130" s="84"/>
      <c r="G130" s="84"/>
      <c r="H130" s="84"/>
      <c r="I130" s="84"/>
      <c r="J130" s="84"/>
      <c r="K130" s="84"/>
      <c r="L130" s="84"/>
      <c r="M130" s="84"/>
      <c r="N130" s="84"/>
      <c r="O130" s="84"/>
      <c r="P130" s="84"/>
      <c r="Q130" s="84"/>
      <c r="R130" s="84"/>
      <c r="S130" s="84"/>
      <c r="T130" s="84"/>
      <c r="U130" s="84"/>
      <c r="V130" s="84"/>
      <c r="W130" s="84"/>
      <c r="X130" s="84"/>
      <c r="Y130" s="84"/>
      <c r="Z130" s="84"/>
      <c r="AA130" s="84"/>
      <c r="AB130" s="84"/>
      <c r="AC130" s="84"/>
      <c r="AD130" s="84"/>
      <c r="AE130" s="84"/>
      <c r="AF130" s="84"/>
      <c r="AG130" s="84"/>
      <c r="AH130" s="84"/>
      <c r="AI130" s="84"/>
      <c r="AJ130" s="84"/>
      <c r="AK130" s="84"/>
      <c r="AL130" s="84"/>
      <c r="AM130" s="84"/>
      <c r="AN130" s="84"/>
      <c r="AO130" s="84"/>
      <c r="AP130" s="84"/>
      <c r="AQ130" s="84"/>
      <c r="AR130" s="84"/>
      <c r="AS130" s="84"/>
      <c r="AT130" s="84"/>
      <c r="AU130" s="84"/>
      <c r="AV130" s="84"/>
      <c r="AW130" s="84"/>
      <c r="AX130" s="84"/>
      <c r="AY130" s="84"/>
      <c r="AZ130" s="84"/>
      <c r="BA130" s="84"/>
      <c r="BB130" s="84"/>
      <c r="BC130" s="84"/>
      <c r="BD130" s="84"/>
      <c r="BE130" s="84"/>
      <c r="BF130" s="84"/>
      <c r="BG130" s="84"/>
      <c r="BH130" s="84"/>
    </row>
    <row r="131" spans="1:60" x14ac:dyDescent="0.3">
      <c r="A131" s="84"/>
      <c r="B131" s="84"/>
      <c r="C131" s="84"/>
      <c r="D131" s="84"/>
      <c r="E131" s="84"/>
      <c r="F131" s="84"/>
      <c r="G131" s="84"/>
      <c r="H131" s="84"/>
      <c r="I131" s="84"/>
      <c r="J131" s="84"/>
      <c r="K131" s="84"/>
      <c r="L131" s="84"/>
      <c r="M131" s="84"/>
      <c r="N131" s="84"/>
      <c r="O131" s="84"/>
      <c r="P131" s="84"/>
      <c r="Q131" s="84"/>
      <c r="R131" s="84"/>
      <c r="S131" s="84"/>
      <c r="T131" s="84"/>
      <c r="U131" s="84"/>
      <c r="V131" s="84"/>
      <c r="W131" s="84"/>
      <c r="X131" s="84"/>
      <c r="Y131" s="84"/>
      <c r="Z131" s="84"/>
      <c r="AA131" s="84"/>
      <c r="AB131" s="84"/>
      <c r="AC131" s="84"/>
      <c r="AD131" s="84"/>
      <c r="AE131" s="84"/>
      <c r="AF131" s="84"/>
      <c r="AG131" s="84"/>
      <c r="AH131" s="84"/>
      <c r="AI131" s="84"/>
      <c r="AJ131" s="84"/>
      <c r="AK131" s="84"/>
      <c r="AL131" s="84"/>
      <c r="AM131" s="84"/>
      <c r="AN131" s="84"/>
      <c r="AO131" s="84"/>
      <c r="AP131" s="84"/>
      <c r="AQ131" s="84"/>
      <c r="AR131" s="84"/>
      <c r="AS131" s="84"/>
      <c r="AT131" s="84"/>
      <c r="AU131" s="84"/>
      <c r="AV131" s="84"/>
      <c r="AW131" s="84"/>
      <c r="AX131" s="84"/>
      <c r="AY131" s="84"/>
      <c r="AZ131" s="84"/>
      <c r="BA131" s="84"/>
      <c r="BB131" s="84"/>
      <c r="BC131" s="84"/>
      <c r="BD131" s="84"/>
      <c r="BE131" s="84"/>
      <c r="BF131" s="84"/>
      <c r="BG131" s="84"/>
      <c r="BH131" s="84"/>
    </row>
    <row r="132" spans="1:60" x14ac:dyDescent="0.3">
      <c r="A132" s="84"/>
      <c r="B132" s="84"/>
      <c r="C132" s="84"/>
      <c r="D132" s="84"/>
      <c r="E132" s="84"/>
      <c r="F132" s="84"/>
      <c r="G132" s="84"/>
      <c r="H132" s="84"/>
      <c r="I132" s="84"/>
      <c r="J132" s="84"/>
      <c r="K132" s="84"/>
      <c r="L132" s="84"/>
      <c r="M132" s="84"/>
      <c r="N132" s="84"/>
      <c r="O132" s="84"/>
      <c r="P132" s="84"/>
      <c r="Q132" s="84"/>
      <c r="R132" s="84"/>
      <c r="S132" s="84"/>
      <c r="T132" s="84"/>
      <c r="U132" s="84"/>
      <c r="V132" s="84"/>
      <c r="W132" s="84"/>
      <c r="X132" s="84"/>
      <c r="Y132" s="84"/>
      <c r="Z132" s="84"/>
      <c r="AA132" s="84"/>
      <c r="AB132" s="84"/>
      <c r="AC132" s="84"/>
      <c r="AD132" s="84"/>
      <c r="AE132" s="84"/>
      <c r="AF132" s="84"/>
      <c r="AG132" s="84"/>
      <c r="AH132" s="84"/>
      <c r="AI132" s="84"/>
      <c r="AJ132" s="84"/>
      <c r="AK132" s="84"/>
      <c r="AL132" s="84"/>
      <c r="AM132" s="84"/>
      <c r="AN132" s="84"/>
      <c r="AO132" s="84"/>
      <c r="AP132" s="84"/>
      <c r="AQ132" s="84"/>
      <c r="AR132" s="84"/>
      <c r="AS132" s="84"/>
      <c r="AT132" s="84"/>
      <c r="AU132" s="84"/>
      <c r="AV132" s="84"/>
      <c r="AW132" s="84"/>
      <c r="AX132" s="84"/>
      <c r="AY132" s="84"/>
      <c r="AZ132" s="84"/>
      <c r="BA132" s="84"/>
      <c r="BB132" s="84"/>
      <c r="BC132" s="84"/>
      <c r="BD132" s="84"/>
      <c r="BE132" s="84"/>
      <c r="BF132" s="84"/>
      <c r="BG132" s="84"/>
      <c r="BH132" s="84"/>
    </row>
    <row r="133" spans="1:60" x14ac:dyDescent="0.3">
      <c r="A133" s="84"/>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c r="AA133" s="84"/>
      <c r="AB133" s="84"/>
      <c r="AC133" s="84"/>
      <c r="AD133" s="84"/>
      <c r="AE133" s="84"/>
      <c r="AF133" s="84"/>
      <c r="AG133" s="84"/>
      <c r="AH133" s="84"/>
      <c r="AI133" s="84"/>
      <c r="AJ133" s="84"/>
      <c r="AK133" s="84"/>
      <c r="AL133" s="84"/>
      <c r="AM133" s="84"/>
      <c r="AN133" s="84"/>
      <c r="AO133" s="84"/>
      <c r="AP133" s="84"/>
      <c r="AQ133" s="84"/>
      <c r="AR133" s="84"/>
      <c r="AS133" s="84"/>
      <c r="AT133" s="84"/>
      <c r="AU133" s="84"/>
      <c r="AV133" s="84"/>
      <c r="AW133" s="84"/>
      <c r="AX133" s="84"/>
      <c r="AY133" s="84"/>
      <c r="AZ133" s="84"/>
      <c r="BA133" s="84"/>
      <c r="BB133" s="84"/>
      <c r="BC133" s="84"/>
      <c r="BD133" s="84"/>
      <c r="BE133" s="84"/>
      <c r="BF133" s="84"/>
      <c r="BG133" s="84"/>
      <c r="BH133" s="84"/>
    </row>
    <row r="134" spans="1:60" x14ac:dyDescent="0.3">
      <c r="A134" s="84"/>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c r="Z134" s="84"/>
      <c r="AA134" s="84"/>
      <c r="AB134" s="84"/>
      <c r="AC134" s="84"/>
      <c r="AD134" s="84"/>
      <c r="AE134" s="84"/>
      <c r="AF134" s="84"/>
      <c r="AG134" s="84"/>
      <c r="AH134" s="84"/>
      <c r="AI134" s="84"/>
      <c r="AJ134" s="84"/>
      <c r="AK134" s="84"/>
      <c r="AL134" s="84"/>
      <c r="AM134" s="84"/>
      <c r="AN134" s="84"/>
      <c r="AO134" s="84"/>
      <c r="AP134" s="84"/>
      <c r="AQ134" s="84"/>
      <c r="AR134" s="84"/>
      <c r="AS134" s="84"/>
      <c r="AT134" s="84"/>
      <c r="AU134" s="84"/>
      <c r="AV134" s="84"/>
      <c r="AW134" s="84"/>
      <c r="AX134" s="84"/>
      <c r="AY134" s="84"/>
      <c r="AZ134" s="84"/>
      <c r="BA134" s="84"/>
      <c r="BB134" s="84"/>
      <c r="BC134" s="84"/>
      <c r="BD134" s="84"/>
      <c r="BE134" s="84"/>
      <c r="BF134" s="84"/>
      <c r="BG134" s="84"/>
      <c r="BH134" s="84"/>
    </row>
    <row r="135" spans="1:60" x14ac:dyDescent="0.3">
      <c r="A135" s="84"/>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c r="AA135" s="84"/>
      <c r="AB135" s="84"/>
      <c r="AC135" s="84"/>
      <c r="AD135" s="84"/>
      <c r="AE135" s="84"/>
      <c r="AF135" s="84"/>
      <c r="AG135" s="84"/>
      <c r="AH135" s="84"/>
      <c r="AI135" s="84"/>
      <c r="AJ135" s="84"/>
      <c r="AK135" s="84"/>
      <c r="AL135" s="84"/>
      <c r="AM135" s="84"/>
      <c r="AN135" s="84"/>
      <c r="AO135" s="84"/>
      <c r="AP135" s="84"/>
      <c r="AQ135" s="84"/>
      <c r="AR135" s="84"/>
      <c r="AS135" s="84"/>
      <c r="AT135" s="84"/>
      <c r="AU135" s="84"/>
      <c r="AV135" s="84"/>
      <c r="AW135" s="84"/>
      <c r="AX135" s="84"/>
      <c r="AY135" s="84"/>
      <c r="AZ135" s="84"/>
      <c r="BA135" s="84"/>
      <c r="BB135" s="84"/>
      <c r="BC135" s="84"/>
      <c r="BD135" s="84"/>
      <c r="BE135" s="84"/>
      <c r="BF135" s="84"/>
      <c r="BG135" s="84"/>
      <c r="BH135" s="84"/>
    </row>
    <row r="136" spans="1:60" x14ac:dyDescent="0.3">
      <c r="A136" s="84"/>
      <c r="B136" s="84"/>
      <c r="C136" s="84"/>
      <c r="D136" s="84"/>
      <c r="E136" s="84"/>
      <c r="F136" s="84"/>
      <c r="G136" s="84"/>
      <c r="H136" s="84"/>
      <c r="I136" s="84"/>
      <c r="J136" s="84"/>
      <c r="K136" s="84"/>
      <c r="L136" s="84"/>
      <c r="M136" s="84"/>
      <c r="N136" s="84"/>
      <c r="O136" s="84"/>
      <c r="P136" s="84"/>
      <c r="Q136" s="84"/>
      <c r="R136" s="84"/>
      <c r="S136" s="84"/>
      <c r="T136" s="84"/>
      <c r="U136" s="84"/>
      <c r="V136" s="84"/>
      <c r="W136" s="84"/>
      <c r="X136" s="84"/>
      <c r="Y136" s="84"/>
      <c r="Z136" s="84"/>
      <c r="AA136" s="84"/>
      <c r="AB136" s="84"/>
      <c r="AC136" s="84"/>
      <c r="AD136" s="84"/>
      <c r="AE136" s="84"/>
      <c r="AF136" s="84"/>
      <c r="AG136" s="84"/>
      <c r="AH136" s="84"/>
      <c r="AI136" s="84"/>
      <c r="AJ136" s="84"/>
      <c r="AK136" s="84"/>
      <c r="AL136" s="84"/>
      <c r="AM136" s="84"/>
      <c r="AN136" s="84"/>
      <c r="AO136" s="84"/>
      <c r="AP136" s="84"/>
      <c r="AQ136" s="84"/>
      <c r="AR136" s="84"/>
      <c r="AS136" s="84"/>
      <c r="AT136" s="84"/>
      <c r="AU136" s="84"/>
      <c r="AV136" s="84"/>
      <c r="AW136" s="84"/>
      <c r="AX136" s="84"/>
      <c r="AY136" s="84"/>
      <c r="AZ136" s="84"/>
      <c r="BA136" s="84"/>
      <c r="BB136" s="84"/>
      <c r="BC136" s="84"/>
      <c r="BD136" s="84"/>
      <c r="BE136" s="84"/>
      <c r="BF136" s="84"/>
      <c r="BG136" s="84"/>
      <c r="BH136" s="84"/>
    </row>
    <row r="137" spans="1:60" x14ac:dyDescent="0.3">
      <c r="A137" s="84"/>
      <c r="B137" s="84"/>
      <c r="C137" s="84"/>
      <c r="D137" s="84"/>
      <c r="E137" s="84"/>
      <c r="F137" s="84"/>
      <c r="G137" s="84"/>
      <c r="H137" s="84"/>
      <c r="I137" s="84"/>
      <c r="J137" s="84"/>
      <c r="K137" s="84"/>
      <c r="L137" s="84"/>
      <c r="M137" s="84"/>
      <c r="N137" s="84"/>
      <c r="O137" s="84"/>
      <c r="P137" s="84"/>
      <c r="Q137" s="84"/>
      <c r="R137" s="84"/>
      <c r="S137" s="84"/>
      <c r="T137" s="84"/>
      <c r="U137" s="84"/>
      <c r="V137" s="84"/>
      <c r="W137" s="84"/>
      <c r="X137" s="84"/>
      <c r="Y137" s="84"/>
      <c r="Z137" s="84"/>
      <c r="AA137" s="84"/>
      <c r="AB137" s="84"/>
      <c r="AC137" s="84"/>
      <c r="AD137" s="84"/>
      <c r="AE137" s="84"/>
      <c r="AF137" s="84"/>
      <c r="AG137" s="84"/>
      <c r="AH137" s="84"/>
      <c r="AI137" s="84"/>
      <c r="AJ137" s="84"/>
      <c r="AK137" s="84"/>
      <c r="AL137" s="84"/>
      <c r="AM137" s="84"/>
      <c r="AN137" s="84"/>
      <c r="AO137" s="84"/>
      <c r="AP137" s="84"/>
      <c r="AQ137" s="84"/>
      <c r="AR137" s="84"/>
      <c r="AS137" s="84"/>
      <c r="AT137" s="84"/>
      <c r="AU137" s="84"/>
      <c r="AV137" s="84"/>
      <c r="AW137" s="84"/>
      <c r="AX137" s="84"/>
      <c r="AY137" s="84"/>
      <c r="AZ137" s="84"/>
      <c r="BA137" s="84"/>
      <c r="BB137" s="84"/>
      <c r="BC137" s="84"/>
      <c r="BD137" s="84"/>
      <c r="BE137" s="84"/>
      <c r="BF137" s="84"/>
      <c r="BG137" s="84"/>
      <c r="BH137" s="84"/>
    </row>
    <row r="138" spans="1:60" x14ac:dyDescent="0.3">
      <c r="A138" s="84"/>
      <c r="B138" s="84"/>
      <c r="C138" s="84"/>
      <c r="D138" s="84"/>
      <c r="E138" s="84"/>
      <c r="F138" s="84"/>
      <c r="G138" s="84"/>
      <c r="H138" s="84"/>
      <c r="I138" s="84"/>
      <c r="J138" s="84"/>
      <c r="K138" s="84"/>
      <c r="L138" s="84"/>
      <c r="M138" s="84"/>
      <c r="N138" s="84"/>
      <c r="O138" s="84"/>
      <c r="P138" s="84"/>
      <c r="Q138" s="84"/>
      <c r="R138" s="84"/>
      <c r="S138" s="84"/>
      <c r="T138" s="84"/>
      <c r="U138" s="84"/>
      <c r="V138" s="84"/>
      <c r="W138" s="84"/>
      <c r="X138" s="84"/>
      <c r="Y138" s="84"/>
      <c r="Z138" s="84"/>
      <c r="AA138" s="84"/>
      <c r="AB138" s="84"/>
      <c r="AC138" s="84"/>
      <c r="AD138" s="84"/>
      <c r="AE138" s="84"/>
      <c r="AF138" s="84"/>
      <c r="AG138" s="84"/>
      <c r="AH138" s="84"/>
      <c r="AI138" s="84"/>
      <c r="AJ138" s="84"/>
      <c r="AK138" s="84"/>
      <c r="AL138" s="84"/>
      <c r="AM138" s="84"/>
      <c r="AN138" s="84"/>
      <c r="AO138" s="84"/>
      <c r="AP138" s="84"/>
      <c r="AQ138" s="84"/>
      <c r="AR138" s="84"/>
      <c r="AS138" s="84"/>
      <c r="AT138" s="84"/>
      <c r="AU138" s="84"/>
      <c r="AV138" s="84"/>
      <c r="AW138" s="84"/>
      <c r="AX138" s="84"/>
      <c r="AY138" s="84"/>
      <c r="AZ138" s="84"/>
      <c r="BA138" s="84"/>
      <c r="BB138" s="84"/>
      <c r="BC138" s="84"/>
      <c r="BD138" s="84"/>
      <c r="BE138" s="84"/>
      <c r="BF138" s="84"/>
      <c r="BG138" s="84"/>
      <c r="BH138" s="84"/>
    </row>
    <row r="139" spans="1:60" x14ac:dyDescent="0.3">
      <c r="A139" s="84"/>
      <c r="B139" s="84"/>
      <c r="C139" s="84"/>
      <c r="D139" s="84"/>
      <c r="E139" s="84"/>
      <c r="F139" s="84"/>
      <c r="G139" s="84"/>
      <c r="H139" s="84"/>
      <c r="I139" s="84"/>
      <c r="J139" s="84"/>
      <c r="K139" s="84"/>
      <c r="L139" s="84"/>
      <c r="M139" s="84"/>
      <c r="N139" s="84"/>
      <c r="O139" s="84"/>
      <c r="P139" s="84"/>
      <c r="Q139" s="84"/>
      <c r="R139" s="84"/>
      <c r="S139" s="84"/>
      <c r="T139" s="84"/>
      <c r="U139" s="84"/>
      <c r="V139" s="84"/>
      <c r="W139" s="84"/>
      <c r="X139" s="84"/>
      <c r="Y139" s="84"/>
      <c r="Z139" s="84"/>
      <c r="AA139" s="84"/>
      <c r="AB139" s="84"/>
      <c r="AC139" s="84"/>
      <c r="AD139" s="84"/>
      <c r="AE139" s="84"/>
      <c r="AF139" s="84"/>
      <c r="AG139" s="84"/>
      <c r="AH139" s="84"/>
      <c r="AI139" s="84"/>
      <c r="AJ139" s="84"/>
      <c r="AK139" s="84"/>
      <c r="AL139" s="84"/>
      <c r="AM139" s="84"/>
      <c r="AN139" s="84"/>
      <c r="AO139" s="84"/>
      <c r="AP139" s="84"/>
      <c r="AQ139" s="84"/>
      <c r="AR139" s="84"/>
      <c r="AS139" s="84"/>
      <c r="AT139" s="84"/>
      <c r="AU139" s="84"/>
      <c r="AV139" s="84"/>
      <c r="AW139" s="84"/>
      <c r="AX139" s="84"/>
      <c r="AY139" s="84"/>
      <c r="AZ139" s="84"/>
      <c r="BA139" s="84"/>
      <c r="BB139" s="84"/>
      <c r="BC139" s="84"/>
      <c r="BD139" s="84"/>
      <c r="BE139" s="84"/>
      <c r="BF139" s="84"/>
      <c r="BG139" s="84"/>
      <c r="BH139" s="84"/>
    </row>
    <row r="140" spans="1:60" x14ac:dyDescent="0.3">
      <c r="A140" s="84"/>
      <c r="B140" s="84"/>
      <c r="C140" s="84"/>
      <c r="D140" s="84"/>
      <c r="E140" s="84"/>
      <c r="F140" s="84"/>
      <c r="G140" s="84"/>
      <c r="H140" s="84"/>
      <c r="I140" s="84"/>
      <c r="J140" s="84"/>
      <c r="K140" s="84"/>
      <c r="L140" s="84"/>
      <c r="M140" s="84"/>
      <c r="N140" s="84"/>
      <c r="O140" s="84"/>
      <c r="P140" s="84"/>
      <c r="Q140" s="84"/>
      <c r="R140" s="84"/>
      <c r="S140" s="84"/>
      <c r="T140" s="84"/>
      <c r="U140" s="84"/>
      <c r="V140" s="84"/>
      <c r="W140" s="84"/>
      <c r="X140" s="84"/>
      <c r="Y140" s="84"/>
      <c r="Z140" s="84"/>
      <c r="AA140" s="84"/>
      <c r="AB140" s="84"/>
      <c r="AC140" s="84"/>
      <c r="AD140" s="84"/>
      <c r="AE140" s="84"/>
      <c r="AF140" s="84"/>
      <c r="AG140" s="84"/>
      <c r="AH140" s="84"/>
      <c r="AI140" s="84"/>
      <c r="AJ140" s="84"/>
      <c r="AK140" s="84"/>
      <c r="AL140" s="84"/>
      <c r="AM140" s="84"/>
      <c r="AN140" s="84"/>
      <c r="AO140" s="84"/>
      <c r="AP140" s="84"/>
      <c r="AQ140" s="84"/>
      <c r="AR140" s="84"/>
      <c r="AS140" s="84"/>
      <c r="AT140" s="84"/>
      <c r="AU140" s="84"/>
      <c r="AV140" s="84"/>
      <c r="AW140" s="84"/>
      <c r="AX140" s="84"/>
      <c r="AY140" s="84"/>
      <c r="AZ140" s="84"/>
      <c r="BA140" s="84"/>
      <c r="BB140" s="84"/>
      <c r="BC140" s="84"/>
      <c r="BD140" s="84"/>
      <c r="BE140" s="84"/>
      <c r="BF140" s="84"/>
      <c r="BG140" s="84"/>
      <c r="BH140" s="84"/>
    </row>
    <row r="141" spans="1:60" x14ac:dyDescent="0.3">
      <c r="A141" s="84"/>
      <c r="B141" s="84"/>
      <c r="C141" s="84"/>
      <c r="D141" s="84"/>
      <c r="E141" s="84"/>
      <c r="F141" s="84"/>
      <c r="G141" s="84"/>
      <c r="H141" s="84"/>
      <c r="I141" s="84"/>
      <c r="J141" s="84"/>
      <c r="K141" s="84"/>
      <c r="L141" s="84"/>
      <c r="M141" s="84"/>
      <c r="N141" s="84"/>
      <c r="O141" s="84"/>
      <c r="P141" s="84"/>
      <c r="Q141" s="84"/>
      <c r="R141" s="84"/>
      <c r="S141" s="84"/>
      <c r="T141" s="84"/>
      <c r="U141" s="84"/>
      <c r="V141" s="84"/>
      <c r="W141" s="84"/>
      <c r="X141" s="84"/>
      <c r="Y141" s="84"/>
      <c r="Z141" s="84"/>
      <c r="AA141" s="84"/>
      <c r="AB141" s="84"/>
      <c r="AC141" s="84"/>
      <c r="AD141" s="84"/>
      <c r="AE141" s="84"/>
      <c r="AF141" s="84"/>
      <c r="AG141" s="84"/>
      <c r="AH141" s="84"/>
      <c r="AI141" s="84"/>
      <c r="AJ141" s="84"/>
      <c r="AK141" s="84"/>
      <c r="AL141" s="84"/>
      <c r="AM141" s="84"/>
      <c r="AN141" s="84"/>
      <c r="AO141" s="84"/>
      <c r="AP141" s="84"/>
      <c r="AQ141" s="84"/>
      <c r="AR141" s="84"/>
      <c r="AS141" s="84"/>
      <c r="AT141" s="84"/>
      <c r="AU141" s="84"/>
      <c r="AV141" s="84"/>
      <c r="AW141" s="84"/>
      <c r="AX141" s="84"/>
      <c r="AY141" s="84"/>
      <c r="AZ141" s="84"/>
      <c r="BA141" s="84"/>
      <c r="BB141" s="84"/>
      <c r="BC141" s="84"/>
      <c r="BD141" s="84"/>
      <c r="BE141" s="84"/>
      <c r="BF141" s="84"/>
      <c r="BG141" s="84"/>
      <c r="BH141" s="84"/>
    </row>
    <row r="142" spans="1:60" x14ac:dyDescent="0.3">
      <c r="A142" s="84"/>
      <c r="B142" s="84"/>
      <c r="C142" s="84"/>
      <c r="D142" s="84"/>
      <c r="E142" s="84"/>
      <c r="F142" s="84"/>
      <c r="G142" s="84"/>
      <c r="H142" s="84"/>
      <c r="I142" s="84"/>
      <c r="J142" s="84"/>
      <c r="K142" s="84"/>
      <c r="L142" s="84"/>
      <c r="M142" s="84"/>
      <c r="N142" s="84"/>
      <c r="O142" s="84"/>
      <c r="P142" s="84"/>
      <c r="Q142" s="84"/>
      <c r="R142" s="84"/>
      <c r="S142" s="84"/>
      <c r="T142" s="84"/>
      <c r="U142" s="84"/>
      <c r="V142" s="84"/>
      <c r="W142" s="84"/>
      <c r="X142" s="84"/>
      <c r="Y142" s="84"/>
      <c r="Z142" s="84"/>
      <c r="AA142" s="84"/>
      <c r="AB142" s="84"/>
      <c r="AC142" s="84"/>
      <c r="AD142" s="84"/>
      <c r="AE142" s="84"/>
      <c r="AF142" s="84"/>
      <c r="AG142" s="84"/>
      <c r="AH142" s="84"/>
      <c r="AI142" s="84"/>
      <c r="AJ142" s="84"/>
      <c r="AK142" s="84"/>
      <c r="AL142" s="84"/>
      <c r="AM142" s="84"/>
      <c r="AN142" s="84"/>
      <c r="AO142" s="84"/>
      <c r="AP142" s="84"/>
      <c r="AQ142" s="84"/>
      <c r="AR142" s="84"/>
      <c r="AS142" s="84"/>
      <c r="AT142" s="84"/>
      <c r="AU142" s="84"/>
      <c r="AV142" s="84"/>
      <c r="AW142" s="84"/>
      <c r="AX142" s="84"/>
      <c r="AY142" s="84"/>
      <c r="AZ142" s="84"/>
      <c r="BA142" s="84"/>
      <c r="BB142" s="84"/>
      <c r="BC142" s="84"/>
      <c r="BD142" s="84"/>
      <c r="BE142" s="84"/>
      <c r="BF142" s="84"/>
      <c r="BG142" s="84"/>
      <c r="BH142" s="84"/>
    </row>
    <row r="143" spans="1:60" x14ac:dyDescent="0.3">
      <c r="A143" s="84"/>
      <c r="B143" s="84"/>
      <c r="C143" s="84"/>
      <c r="D143" s="84"/>
      <c r="E143" s="84"/>
      <c r="F143" s="84"/>
      <c r="G143" s="84"/>
      <c r="H143" s="84"/>
      <c r="I143" s="84"/>
      <c r="J143" s="84"/>
      <c r="K143" s="84"/>
      <c r="L143" s="84"/>
      <c r="M143" s="84"/>
      <c r="N143" s="84"/>
      <c r="O143" s="84"/>
      <c r="P143" s="84"/>
      <c r="Q143" s="84"/>
      <c r="R143" s="84"/>
      <c r="S143" s="84"/>
      <c r="T143" s="84"/>
      <c r="U143" s="84"/>
      <c r="V143" s="84"/>
      <c r="W143" s="84"/>
      <c r="X143" s="84"/>
      <c r="Y143" s="84"/>
      <c r="Z143" s="84"/>
      <c r="AA143" s="84"/>
      <c r="AB143" s="84"/>
      <c r="AC143" s="84"/>
      <c r="AD143" s="84"/>
      <c r="AE143" s="84"/>
      <c r="AF143" s="84"/>
      <c r="AG143" s="84"/>
      <c r="AH143" s="84"/>
      <c r="AI143" s="84"/>
      <c r="AJ143" s="84"/>
      <c r="AK143" s="84"/>
      <c r="AL143" s="84"/>
      <c r="AM143" s="84"/>
      <c r="AN143" s="84"/>
      <c r="AO143" s="84"/>
      <c r="AP143" s="84"/>
      <c r="AQ143" s="84"/>
      <c r="AR143" s="84"/>
      <c r="AS143" s="84"/>
      <c r="AT143" s="84"/>
      <c r="AU143" s="84"/>
      <c r="AV143" s="84"/>
      <c r="AW143" s="84"/>
      <c r="AX143" s="84"/>
      <c r="AY143" s="84"/>
      <c r="AZ143" s="84"/>
      <c r="BA143" s="84"/>
      <c r="BB143" s="84"/>
      <c r="BC143" s="84"/>
      <c r="BD143" s="84"/>
      <c r="BE143" s="84"/>
      <c r="BF143" s="84"/>
      <c r="BG143" s="84"/>
      <c r="BH143" s="84"/>
    </row>
    <row r="144" spans="1:60" x14ac:dyDescent="0.3">
      <c r="A144" s="84"/>
      <c r="B144" s="84"/>
      <c r="C144" s="84"/>
      <c r="D144" s="84"/>
      <c r="E144" s="84"/>
      <c r="F144" s="84"/>
      <c r="G144" s="84"/>
      <c r="H144" s="84"/>
      <c r="I144" s="84"/>
      <c r="J144" s="84"/>
      <c r="K144" s="84"/>
      <c r="L144" s="84"/>
      <c r="M144" s="84"/>
      <c r="N144" s="84"/>
      <c r="O144" s="84"/>
      <c r="P144" s="84"/>
      <c r="Q144" s="84"/>
      <c r="R144" s="84"/>
      <c r="S144" s="84"/>
      <c r="T144" s="84"/>
      <c r="U144" s="84"/>
      <c r="V144" s="84"/>
      <c r="W144" s="84"/>
      <c r="X144" s="84"/>
      <c r="Y144" s="84"/>
      <c r="Z144" s="84"/>
      <c r="AA144" s="84"/>
      <c r="AB144" s="84"/>
      <c r="AC144" s="84"/>
      <c r="AD144" s="84"/>
      <c r="AE144" s="84"/>
      <c r="AF144" s="84"/>
      <c r="AG144" s="84"/>
      <c r="AH144" s="84"/>
      <c r="AI144" s="84"/>
      <c r="AJ144" s="84"/>
      <c r="AK144" s="84"/>
      <c r="AL144" s="84"/>
      <c r="AM144" s="84"/>
      <c r="AN144" s="84"/>
      <c r="AO144" s="84"/>
      <c r="AP144" s="84"/>
      <c r="AQ144" s="84"/>
      <c r="AR144" s="84"/>
      <c r="AS144" s="84"/>
      <c r="AT144" s="84"/>
      <c r="AU144" s="84"/>
      <c r="AV144" s="84"/>
      <c r="AW144" s="84"/>
      <c r="AX144" s="84"/>
      <c r="AY144" s="84"/>
      <c r="AZ144" s="84"/>
      <c r="BA144" s="84"/>
      <c r="BB144" s="84"/>
      <c r="BC144" s="84"/>
      <c r="BD144" s="84"/>
      <c r="BE144" s="84"/>
      <c r="BF144" s="84"/>
      <c r="BG144" s="84"/>
      <c r="BH144" s="84"/>
    </row>
    <row r="145" spans="1:60" x14ac:dyDescent="0.3">
      <c r="A145" s="84"/>
      <c r="B145" s="84"/>
      <c r="C145" s="84"/>
      <c r="D145" s="84"/>
      <c r="E145" s="84"/>
      <c r="F145" s="84"/>
      <c r="G145" s="84"/>
      <c r="H145" s="84"/>
      <c r="I145" s="84"/>
      <c r="J145" s="84"/>
      <c r="K145" s="84"/>
      <c r="L145" s="84"/>
      <c r="M145" s="84"/>
      <c r="N145" s="84"/>
      <c r="O145" s="84"/>
      <c r="P145" s="84"/>
      <c r="Q145" s="84"/>
      <c r="R145" s="84"/>
      <c r="S145" s="84"/>
      <c r="T145" s="84"/>
      <c r="U145" s="84"/>
      <c r="V145" s="84"/>
      <c r="W145" s="84"/>
      <c r="X145" s="84"/>
      <c r="Y145" s="84"/>
      <c r="Z145" s="84"/>
      <c r="AA145" s="84"/>
      <c r="AB145" s="84"/>
      <c r="AC145" s="84"/>
      <c r="AD145" s="84"/>
      <c r="AE145" s="84"/>
      <c r="AF145" s="84"/>
      <c r="AG145" s="84"/>
      <c r="AH145" s="84"/>
      <c r="AI145" s="84"/>
      <c r="AJ145" s="84"/>
      <c r="AK145" s="84"/>
      <c r="AL145" s="84"/>
      <c r="AM145" s="84"/>
      <c r="AN145" s="84"/>
      <c r="AO145" s="84"/>
      <c r="AP145" s="84"/>
      <c r="AQ145" s="84"/>
      <c r="AR145" s="84"/>
      <c r="AS145" s="84"/>
      <c r="AT145" s="84"/>
      <c r="AU145" s="84"/>
      <c r="AV145" s="84"/>
      <c r="AW145" s="84"/>
      <c r="AX145" s="84"/>
      <c r="AY145" s="84"/>
      <c r="AZ145" s="84"/>
      <c r="BA145" s="84"/>
      <c r="BB145" s="84"/>
      <c r="BC145" s="84"/>
      <c r="BD145" s="84"/>
      <c r="BE145" s="84"/>
      <c r="BF145" s="84"/>
      <c r="BG145" s="84"/>
      <c r="BH145" s="84"/>
    </row>
    <row r="146" spans="1:60" x14ac:dyDescent="0.3">
      <c r="A146" s="84"/>
      <c r="B146" s="84"/>
      <c r="C146" s="84"/>
      <c r="D146" s="84"/>
      <c r="E146" s="84"/>
      <c r="F146" s="84"/>
      <c r="G146" s="84"/>
      <c r="H146" s="84"/>
      <c r="I146" s="84"/>
      <c r="J146" s="84"/>
      <c r="K146" s="84"/>
      <c r="L146" s="84"/>
      <c r="M146" s="84"/>
      <c r="N146" s="84"/>
      <c r="O146" s="84"/>
      <c r="P146" s="84"/>
      <c r="Q146" s="84"/>
      <c r="R146" s="84"/>
      <c r="S146" s="84"/>
      <c r="T146" s="84"/>
      <c r="U146" s="84"/>
      <c r="V146" s="84"/>
      <c r="W146" s="84"/>
      <c r="X146" s="84"/>
      <c r="Y146" s="84"/>
      <c r="Z146" s="84"/>
      <c r="AA146" s="84"/>
      <c r="AB146" s="84"/>
      <c r="AC146" s="84"/>
      <c r="AD146" s="84"/>
      <c r="AE146" s="84"/>
      <c r="AF146" s="84"/>
      <c r="AG146" s="84"/>
      <c r="AH146" s="84"/>
      <c r="AI146" s="84"/>
      <c r="AJ146" s="84"/>
      <c r="AK146" s="84"/>
      <c r="AL146" s="84"/>
      <c r="AM146" s="84"/>
      <c r="AN146" s="84"/>
      <c r="AO146" s="84"/>
      <c r="AP146" s="84"/>
      <c r="AQ146" s="84"/>
      <c r="AR146" s="84"/>
      <c r="AS146" s="84"/>
      <c r="AT146" s="84"/>
      <c r="AU146" s="84"/>
      <c r="AV146" s="84"/>
      <c r="AW146" s="84"/>
      <c r="AX146" s="84"/>
      <c r="AY146" s="84"/>
      <c r="AZ146" s="84"/>
      <c r="BA146" s="84"/>
      <c r="BB146" s="84"/>
      <c r="BC146" s="84"/>
      <c r="BD146" s="84"/>
      <c r="BE146" s="84"/>
      <c r="BF146" s="84"/>
      <c r="BG146" s="84"/>
      <c r="BH146" s="84"/>
    </row>
    <row r="147" spans="1:60" x14ac:dyDescent="0.3">
      <c r="A147" s="84"/>
      <c r="B147" s="84"/>
      <c r="C147" s="84"/>
      <c r="D147" s="84"/>
      <c r="E147" s="84"/>
      <c r="F147" s="84"/>
      <c r="G147" s="84"/>
      <c r="H147" s="84"/>
      <c r="I147" s="84"/>
      <c r="J147" s="84"/>
      <c r="K147" s="84"/>
      <c r="L147" s="84"/>
      <c r="M147" s="84"/>
      <c r="N147" s="84"/>
      <c r="O147" s="84"/>
      <c r="P147" s="84"/>
      <c r="Q147" s="84"/>
      <c r="R147" s="84"/>
      <c r="S147" s="84"/>
      <c r="T147" s="84"/>
      <c r="U147" s="84"/>
      <c r="V147" s="84"/>
      <c r="W147" s="84"/>
      <c r="X147" s="84"/>
      <c r="Y147" s="84"/>
      <c r="Z147" s="84"/>
      <c r="AA147" s="84"/>
      <c r="AB147" s="84"/>
      <c r="AC147" s="84"/>
      <c r="AD147" s="84"/>
      <c r="AE147" s="84"/>
      <c r="AF147" s="84"/>
      <c r="AG147" s="84"/>
      <c r="AH147" s="84"/>
      <c r="AI147" s="84"/>
      <c r="AJ147" s="84"/>
      <c r="AK147" s="84"/>
      <c r="AL147" s="84"/>
      <c r="AM147" s="84"/>
      <c r="AN147" s="84"/>
      <c r="AO147" s="84"/>
      <c r="AP147" s="84"/>
      <c r="AQ147" s="84"/>
      <c r="AR147" s="84"/>
      <c r="AS147" s="84"/>
      <c r="AT147" s="84"/>
      <c r="AU147" s="84"/>
      <c r="AV147" s="84"/>
      <c r="AW147" s="84"/>
      <c r="AX147" s="84"/>
      <c r="AY147" s="84"/>
      <c r="AZ147" s="84"/>
      <c r="BA147" s="84"/>
      <c r="BB147" s="84"/>
      <c r="BC147" s="84"/>
      <c r="BD147" s="84"/>
      <c r="BE147" s="84"/>
      <c r="BF147" s="84"/>
      <c r="BG147" s="84"/>
      <c r="BH147" s="84"/>
    </row>
    <row r="148" spans="1:60" x14ac:dyDescent="0.3">
      <c r="A148" s="84"/>
      <c r="B148" s="84"/>
      <c r="C148" s="84"/>
      <c r="D148" s="84"/>
      <c r="E148" s="84"/>
      <c r="F148" s="84"/>
      <c r="G148" s="84"/>
      <c r="H148" s="84"/>
      <c r="I148" s="84"/>
      <c r="J148" s="84"/>
      <c r="K148" s="84"/>
      <c r="L148" s="84"/>
      <c r="M148" s="84"/>
      <c r="N148" s="84"/>
      <c r="O148" s="84"/>
      <c r="P148" s="84"/>
      <c r="Q148" s="84"/>
      <c r="R148" s="84"/>
      <c r="S148" s="84"/>
      <c r="T148" s="84"/>
      <c r="U148" s="84"/>
      <c r="V148" s="84"/>
      <c r="W148" s="84"/>
      <c r="X148" s="84"/>
      <c r="Y148" s="84"/>
      <c r="Z148" s="84"/>
      <c r="AA148" s="84"/>
      <c r="AB148" s="84"/>
      <c r="AC148" s="84"/>
      <c r="AD148" s="84"/>
      <c r="AE148" s="84"/>
      <c r="AF148" s="84"/>
      <c r="AG148" s="84"/>
      <c r="AH148" s="84"/>
      <c r="AI148" s="84"/>
      <c r="AJ148" s="84"/>
      <c r="AK148" s="84"/>
      <c r="AL148" s="84"/>
      <c r="AM148" s="84"/>
      <c r="AN148" s="84"/>
      <c r="AO148" s="84"/>
      <c r="AP148" s="84"/>
      <c r="AQ148" s="84"/>
      <c r="AR148" s="84"/>
      <c r="AS148" s="84"/>
      <c r="AT148" s="84"/>
      <c r="AU148" s="84"/>
      <c r="AV148" s="84"/>
      <c r="AW148" s="84"/>
      <c r="AX148" s="84"/>
      <c r="AY148" s="84"/>
      <c r="AZ148" s="84"/>
      <c r="BA148" s="84"/>
      <c r="BB148" s="84"/>
      <c r="BC148" s="84"/>
      <c r="BD148" s="84"/>
      <c r="BE148" s="84"/>
      <c r="BF148" s="84"/>
      <c r="BG148" s="84"/>
      <c r="BH148" s="84"/>
    </row>
    <row r="149" spans="1:60" x14ac:dyDescent="0.3">
      <c r="A149" s="84"/>
      <c r="B149" s="84"/>
      <c r="C149" s="84"/>
      <c r="D149" s="84"/>
      <c r="E149" s="84"/>
      <c r="F149" s="84"/>
      <c r="G149" s="84"/>
      <c r="H149" s="84"/>
      <c r="I149" s="84"/>
      <c r="J149" s="84"/>
      <c r="K149" s="84"/>
      <c r="L149" s="84"/>
      <c r="M149" s="84"/>
      <c r="N149" s="84"/>
      <c r="O149" s="84"/>
      <c r="P149" s="84"/>
      <c r="Q149" s="84"/>
      <c r="R149" s="84"/>
      <c r="S149" s="84"/>
      <c r="T149" s="84"/>
      <c r="U149" s="84"/>
      <c r="V149" s="84"/>
      <c r="W149" s="84"/>
      <c r="X149" s="84"/>
      <c r="Y149" s="84"/>
      <c r="Z149" s="84"/>
      <c r="AA149" s="84"/>
      <c r="AB149" s="84"/>
      <c r="AC149" s="84"/>
      <c r="AD149" s="84"/>
      <c r="AE149" s="84"/>
      <c r="AF149" s="84"/>
      <c r="AG149" s="84"/>
      <c r="AH149" s="84"/>
      <c r="AI149" s="84"/>
      <c r="AJ149" s="84"/>
      <c r="AK149" s="84"/>
      <c r="AL149" s="84"/>
      <c r="AM149" s="84"/>
      <c r="AN149" s="84"/>
      <c r="AO149" s="84"/>
      <c r="AP149" s="84"/>
      <c r="AQ149" s="84"/>
      <c r="AR149" s="84"/>
      <c r="AS149" s="84"/>
      <c r="AT149" s="84"/>
      <c r="AU149" s="84"/>
      <c r="AV149" s="84"/>
      <c r="AW149" s="84"/>
      <c r="AX149" s="84"/>
      <c r="AY149" s="84"/>
      <c r="AZ149" s="84"/>
      <c r="BA149" s="84"/>
      <c r="BB149" s="84"/>
      <c r="BC149" s="84"/>
      <c r="BD149" s="84"/>
      <c r="BE149" s="84"/>
      <c r="BF149" s="84"/>
      <c r="BG149" s="84"/>
      <c r="BH149" s="84"/>
    </row>
    <row r="150" spans="1:60" x14ac:dyDescent="0.3">
      <c r="A150" s="84"/>
      <c r="B150" s="84"/>
      <c r="C150" s="84"/>
      <c r="D150" s="84"/>
      <c r="E150" s="84"/>
      <c r="F150" s="84"/>
      <c r="G150" s="84"/>
      <c r="H150" s="84"/>
      <c r="I150" s="84"/>
      <c r="J150" s="84"/>
      <c r="K150" s="84"/>
      <c r="L150" s="84"/>
      <c r="M150" s="84"/>
      <c r="N150" s="84"/>
      <c r="O150" s="84"/>
      <c r="P150" s="84"/>
      <c r="Q150" s="84"/>
      <c r="R150" s="84"/>
      <c r="S150" s="84"/>
      <c r="T150" s="84"/>
      <c r="U150" s="84"/>
      <c r="V150" s="84"/>
      <c r="W150" s="84"/>
      <c r="X150" s="84"/>
      <c r="Y150" s="84"/>
      <c r="Z150" s="84"/>
      <c r="AA150" s="84"/>
      <c r="AB150" s="84"/>
      <c r="AC150" s="84"/>
      <c r="AD150" s="84"/>
      <c r="AE150" s="84"/>
      <c r="AF150" s="84"/>
      <c r="AG150" s="84"/>
      <c r="AH150" s="84"/>
      <c r="AI150" s="84"/>
      <c r="AJ150" s="84"/>
      <c r="AK150" s="84"/>
      <c r="AL150" s="84"/>
      <c r="AM150" s="84"/>
      <c r="AN150" s="84"/>
      <c r="AO150" s="84"/>
      <c r="AP150" s="84"/>
      <c r="AQ150" s="84"/>
      <c r="AR150" s="84"/>
      <c r="AS150" s="84"/>
      <c r="AT150" s="84"/>
      <c r="AU150" s="84"/>
      <c r="AV150" s="84"/>
      <c r="AW150" s="84"/>
      <c r="AX150" s="84"/>
      <c r="AY150" s="84"/>
      <c r="AZ150" s="84"/>
      <c r="BA150" s="84"/>
      <c r="BB150" s="84"/>
      <c r="BC150" s="84"/>
      <c r="BD150" s="84"/>
      <c r="BE150" s="84"/>
      <c r="BF150" s="84"/>
      <c r="BG150" s="84"/>
      <c r="BH150" s="84"/>
    </row>
    <row r="151" spans="1:60" x14ac:dyDescent="0.3">
      <c r="A151" s="84"/>
      <c r="B151" s="84"/>
      <c r="C151" s="84"/>
      <c r="D151" s="84"/>
      <c r="E151" s="84"/>
      <c r="F151" s="84"/>
      <c r="G151" s="84"/>
      <c r="H151" s="84"/>
      <c r="I151" s="84"/>
      <c r="J151" s="84"/>
      <c r="K151" s="84"/>
      <c r="L151" s="84"/>
      <c r="M151" s="84"/>
      <c r="N151" s="84"/>
      <c r="O151" s="84"/>
      <c r="P151" s="84"/>
      <c r="Q151" s="84"/>
      <c r="R151" s="84"/>
      <c r="S151" s="84"/>
      <c r="T151" s="84"/>
      <c r="U151" s="84"/>
      <c r="V151" s="84"/>
      <c r="W151" s="84"/>
      <c r="X151" s="84"/>
      <c r="Y151" s="84"/>
      <c r="Z151" s="84"/>
      <c r="AA151" s="84"/>
      <c r="AB151" s="84"/>
      <c r="AC151" s="84"/>
      <c r="AD151" s="84"/>
      <c r="AE151" s="84"/>
      <c r="AF151" s="84"/>
      <c r="AG151" s="84"/>
      <c r="AH151" s="84"/>
      <c r="AI151" s="84"/>
      <c r="AJ151" s="84"/>
      <c r="AK151" s="84"/>
      <c r="AL151" s="84"/>
      <c r="AM151" s="84"/>
      <c r="AN151" s="84"/>
      <c r="AO151" s="84"/>
      <c r="AP151" s="84"/>
      <c r="AQ151" s="84"/>
      <c r="AR151" s="84"/>
      <c r="AS151" s="84"/>
      <c r="AT151" s="84"/>
      <c r="AU151" s="84"/>
      <c r="AV151" s="84"/>
      <c r="AW151" s="84"/>
      <c r="AX151" s="84"/>
      <c r="AY151" s="84"/>
      <c r="AZ151" s="84"/>
      <c r="BA151" s="84"/>
      <c r="BB151" s="84"/>
      <c r="BC151" s="84"/>
      <c r="BD151" s="84"/>
      <c r="BE151" s="84"/>
      <c r="BF151" s="84"/>
      <c r="BG151" s="84"/>
      <c r="BH151" s="84"/>
    </row>
    <row r="152" spans="1:60" x14ac:dyDescent="0.3">
      <c r="A152" s="84"/>
      <c r="B152" s="84"/>
      <c r="C152" s="84"/>
      <c r="D152" s="84"/>
      <c r="E152" s="84"/>
      <c r="F152" s="84"/>
      <c r="G152" s="84"/>
      <c r="H152" s="84"/>
      <c r="I152" s="84"/>
      <c r="J152" s="84"/>
      <c r="K152" s="84"/>
      <c r="L152" s="84"/>
      <c r="M152" s="84"/>
      <c r="N152" s="84"/>
      <c r="O152" s="84"/>
      <c r="P152" s="84"/>
      <c r="Q152" s="84"/>
      <c r="R152" s="84"/>
      <c r="S152" s="84"/>
      <c r="T152" s="84"/>
      <c r="U152" s="84"/>
      <c r="V152" s="84"/>
      <c r="W152" s="84"/>
      <c r="X152" s="84"/>
      <c r="Y152" s="84"/>
      <c r="Z152" s="84"/>
      <c r="AA152" s="84"/>
      <c r="AB152" s="84"/>
      <c r="AC152" s="84"/>
      <c r="AD152" s="84"/>
      <c r="AE152" s="84"/>
      <c r="AF152" s="84"/>
      <c r="AG152" s="84"/>
      <c r="AH152" s="84"/>
      <c r="AI152" s="84"/>
      <c r="AJ152" s="84"/>
      <c r="AK152" s="84"/>
      <c r="AL152" s="84"/>
      <c r="AM152" s="84"/>
      <c r="AN152" s="84"/>
      <c r="AO152" s="84"/>
      <c r="AP152" s="84"/>
      <c r="AQ152" s="84"/>
      <c r="AR152" s="84"/>
      <c r="AS152" s="84"/>
      <c r="AT152" s="84"/>
      <c r="AU152" s="84"/>
      <c r="AV152" s="84"/>
      <c r="AW152" s="84"/>
      <c r="AX152" s="84"/>
      <c r="AY152" s="84"/>
      <c r="AZ152" s="84"/>
      <c r="BA152" s="84"/>
      <c r="BB152" s="84"/>
      <c r="BC152" s="84"/>
      <c r="BD152" s="84"/>
      <c r="BE152" s="84"/>
      <c r="BF152" s="84"/>
      <c r="BG152" s="84"/>
      <c r="BH152" s="84"/>
    </row>
    <row r="153" spans="1:60" x14ac:dyDescent="0.3">
      <c r="A153" s="84"/>
      <c r="B153" s="84"/>
      <c r="C153" s="84"/>
      <c r="D153" s="84"/>
      <c r="E153" s="84"/>
      <c r="F153" s="84"/>
      <c r="G153" s="84"/>
      <c r="H153" s="84"/>
      <c r="I153" s="84"/>
      <c r="J153" s="84"/>
      <c r="K153" s="84"/>
      <c r="L153" s="84"/>
      <c r="M153" s="84"/>
      <c r="N153" s="84"/>
      <c r="O153" s="84"/>
      <c r="P153" s="84"/>
      <c r="Q153" s="84"/>
      <c r="R153" s="84"/>
      <c r="S153" s="84"/>
      <c r="T153" s="84"/>
      <c r="U153" s="84"/>
      <c r="V153" s="84"/>
      <c r="W153" s="84"/>
      <c r="X153" s="84"/>
      <c r="Y153" s="84"/>
      <c r="Z153" s="84"/>
      <c r="AA153" s="84"/>
      <c r="AB153" s="84"/>
      <c r="AC153" s="84"/>
      <c r="AD153" s="84"/>
      <c r="AE153" s="84"/>
      <c r="AF153" s="84"/>
      <c r="AG153" s="84"/>
      <c r="AH153" s="84"/>
      <c r="AI153" s="84"/>
      <c r="AJ153" s="84"/>
      <c r="AK153" s="84"/>
      <c r="AL153" s="84"/>
      <c r="AM153" s="84"/>
      <c r="AN153" s="84"/>
      <c r="AO153" s="84"/>
      <c r="AP153" s="84"/>
      <c r="AQ153" s="84"/>
      <c r="AR153" s="84"/>
      <c r="AS153" s="84"/>
      <c r="AT153" s="84"/>
      <c r="AU153" s="84"/>
      <c r="AV153" s="84"/>
      <c r="AW153" s="84"/>
      <c r="AX153" s="84"/>
      <c r="AY153" s="84"/>
      <c r="AZ153" s="84"/>
      <c r="BA153" s="84"/>
      <c r="BB153" s="84"/>
      <c r="BC153" s="84"/>
      <c r="BD153" s="84"/>
      <c r="BE153" s="84"/>
      <c r="BF153" s="84"/>
      <c r="BG153" s="84"/>
      <c r="BH153" s="84"/>
    </row>
    <row r="154" spans="1:60" x14ac:dyDescent="0.3">
      <c r="A154" s="84"/>
      <c r="B154" s="84"/>
      <c r="C154" s="84"/>
      <c r="D154" s="84"/>
      <c r="E154" s="84"/>
      <c r="F154" s="84"/>
      <c r="G154" s="84"/>
      <c r="H154" s="84"/>
      <c r="I154" s="84"/>
      <c r="J154" s="84"/>
      <c r="K154" s="84"/>
      <c r="L154" s="84"/>
      <c r="M154" s="84"/>
      <c r="N154" s="84"/>
      <c r="O154" s="84"/>
      <c r="P154" s="84"/>
      <c r="Q154" s="84"/>
      <c r="R154" s="84"/>
      <c r="S154" s="84"/>
      <c r="T154" s="84"/>
      <c r="U154" s="84"/>
      <c r="V154" s="84"/>
      <c r="W154" s="84"/>
      <c r="X154" s="84"/>
      <c r="Y154" s="84"/>
      <c r="Z154" s="84"/>
      <c r="AA154" s="84"/>
      <c r="AB154" s="84"/>
      <c r="AC154" s="84"/>
      <c r="AD154" s="84"/>
      <c r="AE154" s="84"/>
      <c r="AF154" s="84"/>
      <c r="AG154" s="84"/>
      <c r="AH154" s="84"/>
      <c r="AI154" s="84"/>
      <c r="AJ154" s="84"/>
      <c r="AK154" s="84"/>
      <c r="AL154" s="84"/>
      <c r="AM154" s="84"/>
      <c r="AN154" s="84"/>
      <c r="AO154" s="84"/>
      <c r="AP154" s="84"/>
      <c r="AQ154" s="84"/>
      <c r="AR154" s="84"/>
      <c r="AS154" s="84"/>
      <c r="AT154" s="84"/>
      <c r="AU154" s="84"/>
      <c r="AV154" s="84"/>
      <c r="AW154" s="84"/>
      <c r="AX154" s="84"/>
      <c r="AY154" s="84"/>
      <c r="AZ154" s="84"/>
      <c r="BA154" s="84"/>
      <c r="BB154" s="84"/>
      <c r="BC154" s="84"/>
      <c r="BD154" s="84"/>
      <c r="BE154" s="84"/>
      <c r="BF154" s="84"/>
      <c r="BG154" s="84"/>
      <c r="BH154" s="84"/>
    </row>
    <row r="155" spans="1:60" x14ac:dyDescent="0.3">
      <c r="A155" s="84"/>
      <c r="B155" s="84"/>
      <c r="C155" s="84"/>
      <c r="D155" s="84"/>
      <c r="E155" s="84"/>
      <c r="F155" s="84"/>
      <c r="G155" s="84"/>
      <c r="H155" s="84"/>
      <c r="I155" s="84"/>
      <c r="J155" s="84"/>
      <c r="K155" s="84"/>
      <c r="L155" s="84"/>
      <c r="M155" s="84"/>
      <c r="N155" s="84"/>
      <c r="O155" s="84"/>
      <c r="P155" s="84"/>
      <c r="Q155" s="84"/>
      <c r="R155" s="84"/>
      <c r="S155" s="84"/>
      <c r="T155" s="84"/>
      <c r="U155" s="84"/>
      <c r="V155" s="84"/>
      <c r="W155" s="84"/>
      <c r="X155" s="84"/>
      <c r="Y155" s="84"/>
      <c r="Z155" s="84"/>
      <c r="AA155" s="84"/>
      <c r="AB155" s="84"/>
      <c r="AC155" s="84"/>
      <c r="AD155" s="84"/>
      <c r="AE155" s="84"/>
      <c r="AF155" s="84"/>
      <c r="AG155" s="84"/>
      <c r="AH155" s="84"/>
      <c r="AI155" s="84"/>
      <c r="AJ155" s="84"/>
      <c r="AK155" s="84"/>
      <c r="AL155" s="84"/>
      <c r="AM155" s="84"/>
      <c r="AN155" s="84"/>
      <c r="AO155" s="84"/>
      <c r="AP155" s="84"/>
      <c r="AQ155" s="84"/>
      <c r="AR155" s="84"/>
      <c r="AS155" s="84"/>
      <c r="AT155" s="84"/>
      <c r="AU155" s="84"/>
      <c r="AV155" s="84"/>
      <c r="AW155" s="84"/>
      <c r="AX155" s="84"/>
      <c r="AY155" s="84"/>
      <c r="AZ155" s="84"/>
      <c r="BA155" s="84"/>
      <c r="BB155" s="84"/>
      <c r="BC155" s="84"/>
      <c r="BD155" s="84"/>
      <c r="BE155" s="84"/>
      <c r="BF155" s="84"/>
      <c r="BG155" s="84"/>
      <c r="BH155" s="84"/>
    </row>
    <row r="156" spans="1:60" x14ac:dyDescent="0.3">
      <c r="A156" s="84"/>
      <c r="B156" s="84"/>
      <c r="C156" s="84"/>
      <c r="D156" s="84"/>
      <c r="E156" s="84"/>
      <c r="F156" s="84"/>
      <c r="G156" s="84"/>
      <c r="H156" s="84"/>
      <c r="I156" s="84"/>
      <c r="J156" s="84"/>
      <c r="K156" s="84"/>
      <c r="L156" s="84"/>
      <c r="M156" s="84"/>
      <c r="N156" s="84"/>
      <c r="O156" s="84"/>
      <c r="P156" s="84"/>
      <c r="Q156" s="84"/>
      <c r="R156" s="84"/>
      <c r="S156" s="84"/>
      <c r="T156" s="84"/>
      <c r="U156" s="84"/>
      <c r="V156" s="84"/>
      <c r="W156" s="84"/>
      <c r="X156" s="84"/>
      <c r="Y156" s="84"/>
      <c r="Z156" s="84"/>
      <c r="AA156" s="84"/>
      <c r="AB156" s="84"/>
      <c r="AC156" s="84"/>
      <c r="AD156" s="84"/>
      <c r="AE156" s="84"/>
      <c r="AF156" s="84"/>
      <c r="AG156" s="84"/>
      <c r="AH156" s="84"/>
      <c r="AI156" s="84"/>
      <c r="AJ156" s="84"/>
      <c r="AK156" s="84"/>
      <c r="AL156" s="84"/>
      <c r="AM156" s="84"/>
      <c r="AN156" s="84"/>
      <c r="AO156" s="84"/>
      <c r="AP156" s="84"/>
      <c r="AQ156" s="84"/>
      <c r="AR156" s="84"/>
      <c r="AS156" s="84"/>
      <c r="AT156" s="84"/>
      <c r="AU156" s="84"/>
      <c r="AV156" s="84"/>
      <c r="AW156" s="84"/>
      <c r="AX156" s="84"/>
      <c r="AY156" s="84"/>
      <c r="AZ156" s="84"/>
      <c r="BA156" s="84"/>
      <c r="BB156" s="84"/>
      <c r="BC156" s="84"/>
      <c r="BD156" s="84"/>
      <c r="BE156" s="84"/>
      <c r="BF156" s="84"/>
      <c r="BG156" s="84"/>
      <c r="BH156" s="84"/>
    </row>
    <row r="157" spans="1:60" x14ac:dyDescent="0.3">
      <c r="A157" s="84"/>
      <c r="B157" s="84"/>
      <c r="C157" s="84"/>
      <c r="D157" s="84"/>
      <c r="E157" s="84"/>
      <c r="F157" s="84"/>
      <c r="G157" s="84"/>
      <c r="H157" s="84"/>
      <c r="I157" s="84"/>
      <c r="J157" s="84"/>
      <c r="K157" s="84"/>
      <c r="L157" s="84"/>
      <c r="M157" s="84"/>
      <c r="N157" s="84"/>
      <c r="O157" s="84"/>
      <c r="P157" s="84"/>
      <c r="Q157" s="84"/>
      <c r="R157" s="84"/>
      <c r="S157" s="84"/>
      <c r="T157" s="84"/>
      <c r="U157" s="84"/>
      <c r="V157" s="84"/>
      <c r="W157" s="84"/>
      <c r="X157" s="84"/>
      <c r="Y157" s="84"/>
      <c r="Z157" s="84"/>
      <c r="AA157" s="84"/>
      <c r="AB157" s="84"/>
      <c r="AC157" s="84"/>
      <c r="AD157" s="84"/>
      <c r="AE157" s="84"/>
      <c r="AF157" s="84"/>
      <c r="AG157" s="84"/>
      <c r="AH157" s="84"/>
      <c r="AI157" s="84"/>
      <c r="AJ157" s="84"/>
      <c r="AK157" s="84"/>
      <c r="AL157" s="84"/>
      <c r="AM157" s="84"/>
      <c r="AN157" s="84"/>
      <c r="AO157" s="84"/>
      <c r="AP157" s="84"/>
      <c r="AQ157" s="84"/>
      <c r="AR157" s="84"/>
      <c r="AS157" s="84"/>
      <c r="AT157" s="84"/>
      <c r="AU157" s="84"/>
      <c r="AV157" s="84"/>
      <c r="AW157" s="84"/>
      <c r="AX157" s="84"/>
      <c r="AY157" s="84"/>
      <c r="AZ157" s="84"/>
      <c r="BA157" s="84"/>
      <c r="BB157" s="84"/>
      <c r="BC157" s="84"/>
      <c r="BD157" s="84"/>
      <c r="BE157" s="84"/>
      <c r="BF157" s="84"/>
      <c r="BG157" s="84"/>
      <c r="BH157" s="84"/>
    </row>
    <row r="158" spans="1:60" x14ac:dyDescent="0.3">
      <c r="A158" s="84"/>
      <c r="B158" s="84"/>
      <c r="C158" s="84"/>
      <c r="D158" s="84"/>
      <c r="E158" s="84"/>
      <c r="F158" s="84"/>
      <c r="G158" s="84"/>
      <c r="H158" s="84"/>
      <c r="I158" s="84"/>
      <c r="J158" s="84"/>
      <c r="K158" s="84"/>
      <c r="L158" s="84"/>
      <c r="M158" s="84"/>
      <c r="N158" s="84"/>
      <c r="O158" s="84"/>
      <c r="P158" s="84"/>
      <c r="Q158" s="84"/>
      <c r="R158" s="84"/>
      <c r="S158" s="84"/>
      <c r="T158" s="84"/>
      <c r="U158" s="84"/>
      <c r="V158" s="84"/>
      <c r="W158" s="84"/>
      <c r="X158" s="84"/>
      <c r="Y158" s="84"/>
      <c r="Z158" s="84"/>
      <c r="AA158" s="84"/>
      <c r="AB158" s="84"/>
      <c r="AC158" s="84"/>
      <c r="AD158" s="84"/>
      <c r="AE158" s="84"/>
      <c r="AF158" s="84"/>
      <c r="AG158" s="84"/>
      <c r="AH158" s="84"/>
      <c r="AI158" s="84"/>
      <c r="AJ158" s="84"/>
      <c r="AK158" s="84"/>
      <c r="AL158" s="84"/>
      <c r="AM158" s="84"/>
      <c r="AN158" s="84"/>
      <c r="AO158" s="84"/>
      <c r="AP158" s="84"/>
      <c r="AQ158" s="84"/>
      <c r="AR158" s="84"/>
      <c r="AS158" s="84"/>
      <c r="AT158" s="84"/>
      <c r="AU158" s="84"/>
      <c r="AV158" s="84"/>
      <c r="AW158" s="84"/>
      <c r="AX158" s="84"/>
      <c r="AY158" s="84"/>
      <c r="AZ158" s="84"/>
      <c r="BA158" s="84"/>
      <c r="BB158" s="84"/>
      <c r="BC158" s="84"/>
      <c r="BD158" s="84"/>
      <c r="BE158" s="84"/>
      <c r="BF158" s="84"/>
      <c r="BG158" s="84"/>
      <c r="BH158" s="84"/>
    </row>
    <row r="159" spans="1:60" x14ac:dyDescent="0.3">
      <c r="A159" s="84"/>
      <c r="B159" s="84"/>
      <c r="C159" s="84"/>
      <c r="D159" s="84"/>
      <c r="E159" s="84"/>
      <c r="F159" s="84"/>
      <c r="G159" s="84"/>
      <c r="H159" s="84"/>
      <c r="I159" s="84"/>
      <c r="J159" s="84"/>
      <c r="K159" s="84"/>
      <c r="L159" s="84"/>
      <c r="M159" s="84"/>
      <c r="N159" s="84"/>
      <c r="O159" s="84"/>
      <c r="P159" s="84"/>
      <c r="Q159" s="84"/>
      <c r="R159" s="84"/>
      <c r="S159" s="84"/>
      <c r="T159" s="84"/>
      <c r="U159" s="84"/>
      <c r="V159" s="84"/>
      <c r="W159" s="84"/>
      <c r="X159" s="84"/>
      <c r="Y159" s="84"/>
      <c r="Z159" s="84"/>
      <c r="AA159" s="84"/>
      <c r="AB159" s="84"/>
      <c r="AC159" s="84"/>
      <c r="AD159" s="84"/>
      <c r="AE159" s="84"/>
      <c r="AF159" s="84"/>
      <c r="AG159" s="84"/>
      <c r="AH159" s="84"/>
      <c r="AI159" s="84"/>
      <c r="AJ159" s="84"/>
      <c r="AK159" s="84"/>
      <c r="AL159" s="84"/>
      <c r="AM159" s="84"/>
      <c r="AN159" s="84"/>
      <c r="AO159" s="84"/>
      <c r="AP159" s="84"/>
      <c r="AQ159" s="84"/>
      <c r="AR159" s="84"/>
      <c r="AS159" s="84"/>
      <c r="AT159" s="84"/>
      <c r="AU159" s="84"/>
      <c r="AV159" s="84"/>
      <c r="AW159" s="84"/>
      <c r="AX159" s="84"/>
      <c r="AY159" s="84"/>
      <c r="AZ159" s="84"/>
      <c r="BA159" s="84"/>
      <c r="BB159" s="84"/>
      <c r="BC159" s="84"/>
      <c r="BD159" s="84"/>
      <c r="BE159" s="84"/>
      <c r="BF159" s="84"/>
      <c r="BG159" s="84"/>
      <c r="BH159" s="84"/>
    </row>
    <row r="160" spans="1:60" x14ac:dyDescent="0.3">
      <c r="A160" s="84"/>
      <c r="B160" s="84"/>
      <c r="C160" s="84"/>
      <c r="D160" s="84"/>
      <c r="E160" s="84"/>
      <c r="F160" s="84"/>
      <c r="G160" s="84"/>
      <c r="H160" s="84"/>
      <c r="I160" s="84"/>
      <c r="J160" s="84"/>
      <c r="K160" s="84"/>
      <c r="L160" s="84"/>
      <c r="M160" s="84"/>
      <c r="N160" s="84"/>
      <c r="O160" s="84"/>
      <c r="P160" s="84"/>
      <c r="Q160" s="84"/>
      <c r="R160" s="84"/>
      <c r="S160" s="84"/>
      <c r="T160" s="84"/>
      <c r="U160" s="84"/>
      <c r="V160" s="84"/>
      <c r="W160" s="84"/>
      <c r="X160" s="84"/>
      <c r="Y160" s="84"/>
      <c r="Z160" s="84"/>
      <c r="AA160" s="84"/>
      <c r="AB160" s="84"/>
      <c r="AC160" s="84"/>
      <c r="AD160" s="84"/>
      <c r="AE160" s="84"/>
      <c r="AF160" s="84"/>
      <c r="AG160" s="84"/>
      <c r="AH160" s="84"/>
      <c r="AI160" s="84"/>
      <c r="AJ160" s="84"/>
      <c r="AK160" s="84"/>
      <c r="AL160" s="84"/>
      <c r="AM160" s="84"/>
      <c r="AN160" s="84"/>
      <c r="AO160" s="84"/>
      <c r="AP160" s="84"/>
      <c r="AQ160" s="84"/>
      <c r="AR160" s="84"/>
      <c r="AS160" s="84"/>
      <c r="AT160" s="84"/>
      <c r="AU160" s="84"/>
      <c r="AV160" s="84"/>
      <c r="AW160" s="84"/>
      <c r="AX160" s="84"/>
      <c r="AY160" s="84"/>
      <c r="AZ160" s="84"/>
      <c r="BA160" s="84"/>
      <c r="BB160" s="84"/>
      <c r="BC160" s="84"/>
      <c r="BD160" s="84"/>
      <c r="BE160" s="84"/>
      <c r="BF160" s="84"/>
      <c r="BG160" s="84"/>
      <c r="BH160" s="84"/>
    </row>
    <row r="161" spans="1:60" x14ac:dyDescent="0.3">
      <c r="A161" s="84"/>
      <c r="B161" s="84"/>
      <c r="C161" s="84"/>
      <c r="D161" s="84"/>
      <c r="E161" s="84"/>
      <c r="F161" s="84"/>
      <c r="G161" s="84"/>
      <c r="H161" s="84"/>
      <c r="I161" s="84"/>
      <c r="J161" s="84"/>
      <c r="K161" s="84"/>
      <c r="L161" s="84"/>
      <c r="M161" s="84"/>
      <c r="N161" s="84"/>
      <c r="O161" s="84"/>
      <c r="P161" s="84"/>
      <c r="Q161" s="84"/>
      <c r="R161" s="84"/>
      <c r="S161" s="84"/>
      <c r="T161" s="84"/>
      <c r="U161" s="84"/>
      <c r="V161" s="84"/>
      <c r="W161" s="84"/>
      <c r="X161" s="84"/>
      <c r="Y161" s="84"/>
      <c r="Z161" s="84"/>
      <c r="AA161" s="84"/>
      <c r="AB161" s="84"/>
      <c r="AC161" s="84"/>
      <c r="AD161" s="84"/>
      <c r="AE161" s="84"/>
      <c r="AF161" s="84"/>
      <c r="AG161" s="84"/>
      <c r="AH161" s="84"/>
      <c r="AI161" s="84"/>
      <c r="AJ161" s="84"/>
      <c r="AK161" s="84"/>
      <c r="AL161" s="84"/>
      <c r="AM161" s="84"/>
      <c r="AN161" s="84"/>
      <c r="AO161" s="84"/>
      <c r="AP161" s="84"/>
      <c r="AQ161" s="84"/>
      <c r="AR161" s="84"/>
      <c r="AS161" s="84"/>
      <c r="AT161" s="84"/>
      <c r="AU161" s="84"/>
      <c r="AV161" s="84"/>
      <c r="AW161" s="84"/>
      <c r="AX161" s="84"/>
      <c r="AY161" s="84"/>
      <c r="AZ161" s="84"/>
      <c r="BA161" s="84"/>
      <c r="BB161" s="84"/>
      <c r="BC161" s="84"/>
      <c r="BD161" s="84"/>
      <c r="BE161" s="84"/>
      <c r="BF161" s="84"/>
      <c r="BG161" s="84"/>
      <c r="BH161" s="84"/>
    </row>
    <row r="162" spans="1:60" x14ac:dyDescent="0.3">
      <c r="A162" s="84"/>
      <c r="B162" s="84"/>
      <c r="C162" s="84"/>
      <c r="D162" s="84"/>
      <c r="E162" s="84"/>
      <c r="F162" s="84"/>
      <c r="G162" s="84"/>
      <c r="H162" s="84"/>
      <c r="I162" s="84"/>
      <c r="J162" s="84"/>
      <c r="K162" s="84"/>
      <c r="L162" s="84"/>
      <c r="M162" s="84"/>
      <c r="N162" s="84"/>
      <c r="O162" s="84"/>
      <c r="P162" s="84"/>
      <c r="Q162" s="84"/>
      <c r="R162" s="84"/>
      <c r="S162" s="84"/>
      <c r="T162" s="84"/>
      <c r="U162" s="84"/>
      <c r="V162" s="84"/>
      <c r="W162" s="84"/>
      <c r="X162" s="84"/>
      <c r="Y162" s="84"/>
      <c r="Z162" s="84"/>
      <c r="AA162" s="84"/>
      <c r="AB162" s="84"/>
      <c r="AC162" s="84"/>
      <c r="AD162" s="84"/>
      <c r="AE162" s="84"/>
      <c r="AF162" s="84"/>
      <c r="AG162" s="84"/>
      <c r="AH162" s="84"/>
      <c r="AI162" s="84"/>
      <c r="AJ162" s="84"/>
      <c r="AK162" s="84"/>
      <c r="AL162" s="84"/>
      <c r="AM162" s="84"/>
      <c r="AN162" s="84"/>
      <c r="AO162" s="84"/>
      <c r="AP162" s="84"/>
      <c r="AQ162" s="84"/>
      <c r="AR162" s="84"/>
      <c r="AS162" s="84"/>
      <c r="AT162" s="84"/>
      <c r="AU162" s="84"/>
      <c r="AV162" s="84"/>
      <c r="AW162" s="84"/>
      <c r="AX162" s="84"/>
      <c r="AY162" s="84"/>
      <c r="AZ162" s="84"/>
      <c r="BA162" s="84"/>
      <c r="BB162" s="84"/>
      <c r="BC162" s="84"/>
      <c r="BD162" s="84"/>
      <c r="BE162" s="84"/>
      <c r="BF162" s="84"/>
      <c r="BG162" s="84"/>
      <c r="BH162" s="84"/>
    </row>
    <row r="163" spans="1:60" x14ac:dyDescent="0.3">
      <c r="A163" s="84"/>
      <c r="B163" s="84"/>
      <c r="C163" s="84"/>
      <c r="D163" s="84"/>
      <c r="E163" s="84"/>
      <c r="F163" s="84"/>
      <c r="G163" s="84"/>
      <c r="H163" s="84"/>
      <c r="I163" s="84"/>
      <c r="J163" s="84"/>
      <c r="K163" s="84"/>
      <c r="L163" s="84"/>
      <c r="M163" s="84"/>
      <c r="N163" s="84"/>
      <c r="O163" s="84"/>
      <c r="P163" s="84"/>
      <c r="Q163" s="84"/>
      <c r="R163" s="84"/>
      <c r="S163" s="84"/>
      <c r="T163" s="84"/>
      <c r="U163" s="84"/>
      <c r="V163" s="84"/>
      <c r="W163" s="84"/>
      <c r="X163" s="84"/>
      <c r="Y163" s="84"/>
      <c r="Z163" s="84"/>
      <c r="AA163" s="84"/>
      <c r="AB163" s="84"/>
      <c r="AC163" s="84"/>
      <c r="AD163" s="84"/>
      <c r="AE163" s="84"/>
      <c r="AF163" s="84"/>
      <c r="AG163" s="84"/>
      <c r="AH163" s="84"/>
      <c r="AI163" s="84"/>
      <c r="AJ163" s="84"/>
      <c r="AK163" s="84"/>
      <c r="AL163" s="84"/>
      <c r="AM163" s="84"/>
      <c r="AN163" s="84"/>
      <c r="AO163" s="84"/>
      <c r="AP163" s="84"/>
      <c r="AQ163" s="84"/>
      <c r="AR163" s="84"/>
      <c r="AS163" s="84"/>
      <c r="AT163" s="84"/>
      <c r="AU163" s="84"/>
      <c r="AV163" s="84"/>
      <c r="AW163" s="84"/>
      <c r="AX163" s="84"/>
      <c r="AY163" s="84"/>
      <c r="AZ163" s="84"/>
      <c r="BA163" s="84"/>
      <c r="BB163" s="84"/>
      <c r="BC163" s="84"/>
      <c r="BD163" s="84"/>
      <c r="BE163" s="84"/>
      <c r="BF163" s="84"/>
      <c r="BG163" s="84"/>
      <c r="BH163" s="84"/>
    </row>
    <row r="164" spans="1:60" x14ac:dyDescent="0.3">
      <c r="A164" s="84"/>
      <c r="B164" s="84"/>
      <c r="C164" s="84"/>
      <c r="D164" s="84"/>
      <c r="E164" s="84"/>
      <c r="F164" s="84"/>
      <c r="G164" s="84"/>
      <c r="H164" s="84"/>
      <c r="I164" s="84"/>
      <c r="J164" s="84"/>
      <c r="K164" s="84"/>
      <c r="L164" s="84"/>
      <c r="M164" s="84"/>
      <c r="N164" s="84"/>
      <c r="O164" s="84"/>
      <c r="P164" s="84"/>
      <c r="Q164" s="84"/>
      <c r="R164" s="84"/>
      <c r="S164" s="84"/>
      <c r="T164" s="84"/>
      <c r="U164" s="84"/>
      <c r="V164" s="84"/>
      <c r="W164" s="84"/>
      <c r="X164" s="84"/>
      <c r="Y164" s="84"/>
      <c r="Z164" s="84"/>
      <c r="AA164" s="84"/>
      <c r="AB164" s="84"/>
      <c r="AC164" s="84"/>
      <c r="AD164" s="84"/>
      <c r="AE164" s="84"/>
      <c r="AF164" s="84"/>
      <c r="AG164" s="84"/>
      <c r="AH164" s="84"/>
      <c r="AI164" s="84"/>
      <c r="AJ164" s="84"/>
      <c r="AK164" s="84"/>
      <c r="AL164" s="84"/>
      <c r="AM164" s="84"/>
      <c r="AN164" s="84"/>
      <c r="AO164" s="84"/>
      <c r="AP164" s="84"/>
      <c r="AQ164" s="84"/>
      <c r="AR164" s="84"/>
      <c r="AS164" s="84"/>
      <c r="AT164" s="84"/>
      <c r="AU164" s="84"/>
      <c r="AV164" s="84"/>
      <c r="AW164" s="84"/>
      <c r="AX164" s="84"/>
      <c r="AY164" s="84"/>
      <c r="AZ164" s="84"/>
      <c r="BA164" s="84"/>
      <c r="BB164" s="84"/>
      <c r="BC164" s="84"/>
      <c r="BD164" s="84"/>
      <c r="BE164" s="84"/>
      <c r="BF164" s="84"/>
      <c r="BG164" s="84"/>
      <c r="BH164" s="84"/>
    </row>
    <row r="165" spans="1:60" x14ac:dyDescent="0.3">
      <c r="A165" s="84"/>
      <c r="B165" s="84"/>
      <c r="C165" s="84"/>
      <c r="D165" s="84"/>
      <c r="E165" s="84"/>
      <c r="F165" s="84"/>
      <c r="G165" s="84"/>
      <c r="H165" s="84"/>
      <c r="I165" s="84"/>
      <c r="J165" s="84"/>
      <c r="K165" s="84"/>
      <c r="L165" s="84"/>
      <c r="M165" s="84"/>
      <c r="N165" s="84"/>
      <c r="O165" s="84"/>
      <c r="P165" s="84"/>
      <c r="Q165" s="84"/>
      <c r="R165" s="84"/>
      <c r="S165" s="84"/>
      <c r="T165" s="84"/>
      <c r="U165" s="84"/>
      <c r="V165" s="84"/>
      <c r="W165" s="84"/>
      <c r="X165" s="84"/>
      <c r="Y165" s="84"/>
      <c r="Z165" s="84"/>
      <c r="AA165" s="84"/>
      <c r="AB165" s="84"/>
      <c r="AC165" s="84"/>
      <c r="AD165" s="84"/>
      <c r="AE165" s="84"/>
      <c r="AF165" s="84"/>
      <c r="AG165" s="84"/>
      <c r="AH165" s="84"/>
      <c r="AI165" s="84"/>
      <c r="AJ165" s="84"/>
      <c r="AK165" s="84"/>
      <c r="AL165" s="84"/>
      <c r="AM165" s="84"/>
      <c r="AN165" s="84"/>
      <c r="AO165" s="84"/>
      <c r="AP165" s="84"/>
      <c r="AQ165" s="84"/>
      <c r="AR165" s="84"/>
      <c r="AS165" s="84"/>
      <c r="AT165" s="84"/>
      <c r="AU165" s="84"/>
      <c r="AV165" s="84"/>
      <c r="AW165" s="84"/>
      <c r="AX165" s="84"/>
      <c r="AY165" s="84"/>
      <c r="AZ165" s="84"/>
      <c r="BA165" s="84"/>
      <c r="BB165" s="84"/>
      <c r="BC165" s="84"/>
      <c r="BD165" s="84"/>
      <c r="BE165" s="84"/>
      <c r="BF165" s="84"/>
      <c r="BG165" s="84"/>
      <c r="BH165" s="84"/>
    </row>
    <row r="166" spans="1:60" x14ac:dyDescent="0.3">
      <c r="A166" s="84"/>
      <c r="B166" s="84"/>
      <c r="C166" s="84"/>
      <c r="D166" s="84"/>
      <c r="E166" s="84"/>
      <c r="F166" s="84"/>
      <c r="G166" s="84"/>
      <c r="H166" s="84"/>
      <c r="I166" s="84"/>
      <c r="J166" s="84"/>
      <c r="K166" s="84"/>
      <c r="L166" s="84"/>
      <c r="M166" s="84"/>
      <c r="N166" s="84"/>
      <c r="O166" s="84"/>
      <c r="P166" s="84"/>
      <c r="Q166" s="84"/>
      <c r="R166" s="84"/>
      <c r="S166" s="84"/>
      <c r="T166" s="84"/>
      <c r="U166" s="84"/>
      <c r="V166" s="84"/>
      <c r="W166" s="84"/>
      <c r="X166" s="84"/>
      <c r="Y166" s="84"/>
      <c r="Z166" s="84"/>
      <c r="AA166" s="84"/>
      <c r="AB166" s="84"/>
      <c r="AC166" s="84"/>
      <c r="AD166" s="84"/>
      <c r="AE166" s="84"/>
      <c r="AF166" s="84"/>
      <c r="AG166" s="84"/>
      <c r="AH166" s="84"/>
      <c r="AI166" s="84"/>
      <c r="AJ166" s="84"/>
      <c r="AK166" s="84"/>
      <c r="AL166" s="84"/>
      <c r="AM166" s="84"/>
      <c r="AN166" s="84"/>
      <c r="AO166" s="84"/>
      <c r="AP166" s="84"/>
      <c r="AQ166" s="84"/>
      <c r="AR166" s="84"/>
      <c r="AS166" s="84"/>
      <c r="AT166" s="84"/>
      <c r="AU166" s="84"/>
      <c r="AV166" s="84"/>
      <c r="AW166" s="84"/>
      <c r="AX166" s="84"/>
      <c r="AY166" s="84"/>
      <c r="AZ166" s="84"/>
      <c r="BA166" s="84"/>
      <c r="BB166" s="84"/>
      <c r="BC166" s="84"/>
      <c r="BD166" s="84"/>
      <c r="BE166" s="84"/>
      <c r="BF166" s="84"/>
      <c r="BG166" s="84"/>
      <c r="BH166" s="84"/>
    </row>
    <row r="167" spans="1:60" x14ac:dyDescent="0.3">
      <c r="A167" s="84"/>
      <c r="B167" s="84"/>
      <c r="C167" s="84"/>
      <c r="D167" s="84"/>
      <c r="E167" s="84"/>
      <c r="F167" s="84"/>
      <c r="G167" s="84"/>
      <c r="H167" s="84"/>
      <c r="I167" s="84"/>
      <c r="J167" s="84"/>
      <c r="K167" s="84"/>
      <c r="L167" s="84"/>
      <c r="M167" s="84"/>
      <c r="N167" s="84"/>
      <c r="O167" s="84"/>
      <c r="P167" s="84"/>
      <c r="Q167" s="84"/>
      <c r="R167" s="84"/>
      <c r="S167" s="84"/>
      <c r="T167" s="84"/>
      <c r="U167" s="84"/>
      <c r="V167" s="84"/>
      <c r="W167" s="84"/>
      <c r="X167" s="84"/>
      <c r="Y167" s="84"/>
      <c r="Z167" s="84"/>
      <c r="AA167" s="84"/>
      <c r="AB167" s="84"/>
      <c r="AC167" s="84"/>
      <c r="AD167" s="84"/>
      <c r="AE167" s="84"/>
      <c r="AF167" s="84"/>
      <c r="AG167" s="84"/>
      <c r="AH167" s="84"/>
      <c r="AI167" s="84"/>
      <c r="AJ167" s="84"/>
      <c r="AK167" s="84"/>
      <c r="AL167" s="84"/>
      <c r="AM167" s="84"/>
      <c r="AN167" s="84"/>
      <c r="AO167" s="84"/>
      <c r="AP167" s="84"/>
      <c r="AQ167" s="84"/>
      <c r="AR167" s="84"/>
      <c r="AS167" s="84"/>
      <c r="AT167" s="84"/>
      <c r="AU167" s="84"/>
      <c r="AV167" s="84"/>
      <c r="AW167" s="84"/>
      <c r="AX167" s="84"/>
      <c r="AY167" s="84"/>
      <c r="AZ167" s="84"/>
      <c r="BA167" s="84"/>
      <c r="BB167" s="84"/>
      <c r="BC167" s="84"/>
      <c r="BD167" s="84"/>
      <c r="BE167" s="84"/>
      <c r="BF167" s="84"/>
      <c r="BG167" s="84"/>
      <c r="BH167" s="84"/>
    </row>
    <row r="168" spans="1:60" x14ac:dyDescent="0.3">
      <c r="A168" s="84"/>
      <c r="B168" s="84"/>
      <c r="C168" s="84"/>
      <c r="D168" s="84"/>
      <c r="E168" s="84"/>
      <c r="F168" s="84"/>
      <c r="G168" s="84"/>
      <c r="H168" s="84"/>
      <c r="I168" s="84"/>
      <c r="J168" s="84"/>
      <c r="K168" s="84"/>
      <c r="L168" s="84"/>
      <c r="M168" s="84"/>
      <c r="N168" s="84"/>
      <c r="O168" s="84"/>
      <c r="P168" s="84"/>
      <c r="Q168" s="84"/>
      <c r="R168" s="84"/>
      <c r="S168" s="84"/>
      <c r="T168" s="84"/>
      <c r="U168" s="84"/>
      <c r="V168" s="84"/>
      <c r="W168" s="84"/>
      <c r="X168" s="84"/>
      <c r="Y168" s="84"/>
      <c r="Z168" s="84"/>
      <c r="AA168" s="84"/>
      <c r="AB168" s="84"/>
      <c r="AC168" s="84"/>
      <c r="AD168" s="84"/>
      <c r="AE168" s="84"/>
      <c r="AF168" s="84"/>
      <c r="AG168" s="84"/>
      <c r="AH168" s="84"/>
      <c r="AI168" s="84"/>
      <c r="AJ168" s="84"/>
      <c r="AK168" s="84"/>
      <c r="AL168" s="84"/>
      <c r="AM168" s="84"/>
      <c r="AN168" s="84"/>
      <c r="AO168" s="84"/>
      <c r="AP168" s="84"/>
      <c r="AQ168" s="84"/>
      <c r="AR168" s="84"/>
      <c r="AS168" s="84"/>
      <c r="AT168" s="84"/>
      <c r="AU168" s="84"/>
      <c r="AV168" s="84"/>
      <c r="AW168" s="84"/>
      <c r="AX168" s="84"/>
      <c r="AY168" s="84"/>
      <c r="AZ168" s="84"/>
      <c r="BA168" s="84"/>
      <c r="BB168" s="84"/>
      <c r="BC168" s="84"/>
      <c r="BD168" s="84"/>
      <c r="BE168" s="84"/>
      <c r="BF168" s="84"/>
      <c r="BG168" s="84"/>
      <c r="BH168" s="84"/>
    </row>
    <row r="169" spans="1:60" x14ac:dyDescent="0.3">
      <c r="A169" s="84"/>
      <c r="B169" s="84"/>
      <c r="C169" s="84"/>
      <c r="D169" s="84"/>
      <c r="E169" s="84"/>
      <c r="F169" s="84"/>
      <c r="G169" s="84"/>
      <c r="H169" s="84"/>
      <c r="I169" s="84"/>
      <c r="J169" s="84"/>
      <c r="K169" s="84"/>
      <c r="L169" s="84"/>
      <c r="M169" s="84"/>
      <c r="N169" s="84"/>
      <c r="O169" s="84"/>
      <c r="P169" s="84"/>
      <c r="Q169" s="84"/>
      <c r="R169" s="84"/>
      <c r="S169" s="84"/>
      <c r="T169" s="84"/>
      <c r="U169" s="84"/>
      <c r="V169" s="84"/>
      <c r="W169" s="84"/>
      <c r="X169" s="84"/>
      <c r="Y169" s="84"/>
      <c r="Z169" s="84"/>
      <c r="AA169" s="84"/>
      <c r="AB169" s="84"/>
      <c r="AC169" s="84"/>
      <c r="AD169" s="84"/>
      <c r="AE169" s="84"/>
      <c r="AF169" s="84"/>
      <c r="AG169" s="84"/>
      <c r="AH169" s="84"/>
      <c r="AI169" s="84"/>
      <c r="AJ169" s="84"/>
      <c r="AK169" s="84"/>
      <c r="AL169" s="84"/>
      <c r="AM169" s="84"/>
      <c r="AN169" s="84"/>
      <c r="AO169" s="84"/>
      <c r="AP169" s="84"/>
      <c r="AQ169" s="84"/>
      <c r="AR169" s="84"/>
      <c r="AS169" s="84"/>
      <c r="AT169" s="84"/>
      <c r="AU169" s="84"/>
      <c r="AV169" s="84"/>
      <c r="AW169" s="84"/>
      <c r="AX169" s="84"/>
      <c r="AY169" s="84"/>
      <c r="AZ169" s="84"/>
      <c r="BA169" s="84"/>
      <c r="BB169" s="84"/>
      <c r="BC169" s="84"/>
      <c r="BD169" s="84"/>
      <c r="BE169" s="84"/>
      <c r="BF169" s="84"/>
      <c r="BG169" s="84"/>
      <c r="BH169" s="84"/>
    </row>
    <row r="170" spans="1:60" x14ac:dyDescent="0.3">
      <c r="A170" s="84"/>
      <c r="B170" s="84"/>
      <c r="C170" s="84"/>
      <c r="D170" s="84"/>
      <c r="E170" s="84"/>
      <c r="F170" s="84"/>
      <c r="G170" s="84"/>
      <c r="H170" s="84"/>
      <c r="I170" s="84"/>
      <c r="J170" s="84"/>
      <c r="K170" s="84"/>
      <c r="L170" s="84"/>
      <c r="M170" s="84"/>
      <c r="N170" s="84"/>
      <c r="O170" s="84"/>
      <c r="P170" s="84"/>
      <c r="Q170" s="84"/>
      <c r="R170" s="84"/>
      <c r="S170" s="84"/>
      <c r="T170" s="84"/>
      <c r="U170" s="84"/>
      <c r="V170" s="84"/>
      <c r="W170" s="84"/>
      <c r="X170" s="84"/>
      <c r="Y170" s="84"/>
      <c r="Z170" s="84"/>
      <c r="AA170" s="84"/>
      <c r="AB170" s="84"/>
      <c r="AC170" s="84"/>
      <c r="AD170" s="84"/>
      <c r="AE170" s="84"/>
      <c r="AF170" s="84"/>
      <c r="AG170" s="84"/>
      <c r="AH170" s="84"/>
      <c r="AI170" s="84"/>
      <c r="AJ170" s="84"/>
      <c r="AK170" s="84"/>
      <c r="AL170" s="84"/>
      <c r="AM170" s="84"/>
      <c r="AN170" s="84"/>
      <c r="AO170" s="84"/>
      <c r="AP170" s="84"/>
      <c r="AQ170" s="84"/>
      <c r="AR170" s="84"/>
      <c r="AS170" s="84"/>
      <c r="AT170" s="84"/>
      <c r="AU170" s="84"/>
      <c r="AV170" s="84"/>
      <c r="AW170" s="84"/>
      <c r="AX170" s="84"/>
      <c r="AY170" s="84"/>
      <c r="AZ170" s="84"/>
      <c r="BA170" s="84"/>
      <c r="BB170" s="84"/>
      <c r="BC170" s="84"/>
      <c r="BD170" s="84"/>
      <c r="BE170" s="84"/>
      <c r="BF170" s="84"/>
      <c r="BG170" s="84"/>
      <c r="BH170" s="84"/>
    </row>
    <row r="171" spans="1:60" x14ac:dyDescent="0.3">
      <c r="A171" s="84"/>
      <c r="B171" s="84"/>
      <c r="C171" s="84"/>
      <c r="D171" s="84"/>
      <c r="E171" s="84"/>
      <c r="F171" s="84"/>
      <c r="G171" s="84"/>
      <c r="H171" s="84"/>
      <c r="I171" s="84"/>
      <c r="J171" s="84"/>
      <c r="K171" s="84"/>
      <c r="L171" s="84"/>
      <c r="M171" s="84"/>
      <c r="N171" s="84"/>
      <c r="O171" s="84"/>
      <c r="P171" s="84"/>
      <c r="Q171" s="84"/>
      <c r="R171" s="84"/>
      <c r="S171" s="84"/>
      <c r="T171" s="84"/>
      <c r="U171" s="84"/>
      <c r="V171" s="84"/>
      <c r="W171" s="84"/>
      <c r="X171" s="84"/>
      <c r="Y171" s="84"/>
      <c r="Z171" s="84"/>
      <c r="AA171" s="84"/>
      <c r="AB171" s="84"/>
      <c r="AC171" s="84"/>
      <c r="AD171" s="84"/>
      <c r="AE171" s="84"/>
      <c r="AF171" s="84"/>
      <c r="AG171" s="84"/>
      <c r="AH171" s="84"/>
      <c r="AI171" s="84"/>
      <c r="AJ171" s="84"/>
      <c r="AK171" s="84"/>
      <c r="AL171" s="84"/>
      <c r="AM171" s="84"/>
      <c r="AN171" s="84"/>
      <c r="AO171" s="84"/>
      <c r="AP171" s="84"/>
      <c r="AQ171" s="84"/>
      <c r="AR171" s="84"/>
      <c r="AS171" s="84"/>
      <c r="AT171" s="84"/>
      <c r="AU171" s="84"/>
      <c r="AV171" s="84"/>
      <c r="AW171" s="84"/>
      <c r="AX171" s="84"/>
      <c r="AY171" s="84"/>
      <c r="AZ171" s="84"/>
      <c r="BA171" s="84"/>
      <c r="BB171" s="84"/>
      <c r="BC171" s="84"/>
      <c r="BD171" s="84"/>
      <c r="BE171" s="84"/>
      <c r="BF171" s="84"/>
      <c r="BG171" s="84"/>
      <c r="BH171" s="84"/>
    </row>
    <row r="172" spans="1:60" x14ac:dyDescent="0.3">
      <c r="A172" s="84"/>
      <c r="B172" s="84"/>
      <c r="C172" s="84"/>
      <c r="D172" s="84"/>
      <c r="E172" s="84"/>
      <c r="F172" s="84"/>
      <c r="G172" s="84"/>
      <c r="H172" s="84"/>
      <c r="I172" s="84"/>
      <c r="J172" s="84"/>
      <c r="K172" s="84"/>
      <c r="L172" s="84"/>
      <c r="M172" s="84"/>
      <c r="N172" s="84"/>
      <c r="O172" s="84"/>
      <c r="P172" s="84"/>
      <c r="Q172" s="84"/>
      <c r="R172" s="84"/>
      <c r="S172" s="84"/>
      <c r="T172" s="84"/>
      <c r="U172" s="84"/>
      <c r="V172" s="84"/>
      <c r="W172" s="84"/>
      <c r="X172" s="84"/>
      <c r="Y172" s="84"/>
      <c r="Z172" s="84"/>
      <c r="AA172" s="84"/>
      <c r="AB172" s="84"/>
      <c r="AC172" s="84"/>
      <c r="AD172" s="84"/>
      <c r="AE172" s="84"/>
      <c r="AF172" s="84"/>
      <c r="AG172" s="84"/>
      <c r="AH172" s="84"/>
      <c r="AI172" s="84"/>
      <c r="AJ172" s="84"/>
      <c r="AK172" s="84"/>
      <c r="AL172" s="84"/>
      <c r="AM172" s="84"/>
      <c r="AN172" s="84"/>
      <c r="AO172" s="84"/>
      <c r="AP172" s="84"/>
      <c r="AQ172" s="84"/>
      <c r="AR172" s="84"/>
      <c r="AS172" s="84"/>
      <c r="AT172" s="84"/>
      <c r="AU172" s="84"/>
      <c r="AV172" s="84"/>
      <c r="AW172" s="84"/>
      <c r="AX172" s="84"/>
      <c r="AY172" s="84"/>
      <c r="AZ172" s="84"/>
      <c r="BA172" s="84"/>
      <c r="BB172" s="84"/>
      <c r="BC172" s="84"/>
      <c r="BD172" s="84"/>
      <c r="BE172" s="84"/>
      <c r="BF172" s="84"/>
      <c r="BG172" s="84"/>
      <c r="BH172" s="84"/>
    </row>
    <row r="173" spans="1:60" x14ac:dyDescent="0.3">
      <c r="A173" s="84"/>
      <c r="B173" s="84"/>
      <c r="C173" s="84"/>
      <c r="D173" s="84"/>
      <c r="E173" s="84"/>
      <c r="F173" s="84"/>
      <c r="G173" s="84"/>
      <c r="H173" s="84"/>
      <c r="I173" s="84"/>
      <c r="J173" s="84"/>
      <c r="K173" s="84"/>
      <c r="L173" s="84"/>
      <c r="M173" s="84"/>
      <c r="N173" s="84"/>
      <c r="O173" s="84"/>
      <c r="P173" s="84"/>
      <c r="Q173" s="84"/>
      <c r="R173" s="84"/>
      <c r="S173" s="84"/>
      <c r="T173" s="84"/>
      <c r="U173" s="84"/>
      <c r="V173" s="84"/>
      <c r="W173" s="84"/>
      <c r="X173" s="84"/>
      <c r="Y173" s="84"/>
      <c r="Z173" s="84"/>
      <c r="AA173" s="84"/>
      <c r="AB173" s="84"/>
      <c r="AC173" s="84"/>
      <c r="AD173" s="84"/>
      <c r="AE173" s="84"/>
      <c r="AF173" s="84"/>
      <c r="AG173" s="84"/>
      <c r="AH173" s="84"/>
      <c r="AI173" s="84"/>
      <c r="AJ173" s="84"/>
      <c r="AK173" s="84"/>
      <c r="AL173" s="84"/>
      <c r="AM173" s="84"/>
      <c r="AN173" s="84"/>
      <c r="AO173" s="84"/>
      <c r="AP173" s="84"/>
      <c r="AQ173" s="84"/>
      <c r="AR173" s="84"/>
      <c r="AS173" s="84"/>
      <c r="AT173" s="84"/>
      <c r="AU173" s="84"/>
      <c r="AV173" s="84"/>
      <c r="AW173" s="84"/>
      <c r="AX173" s="84"/>
      <c r="AY173" s="84"/>
      <c r="AZ173" s="84"/>
      <c r="BA173" s="84"/>
      <c r="BB173" s="84"/>
      <c r="BC173" s="84"/>
      <c r="BD173" s="84"/>
      <c r="BE173" s="84"/>
      <c r="BF173" s="84"/>
      <c r="BG173" s="84"/>
      <c r="BH173" s="84"/>
    </row>
    <row r="174" spans="1:60" x14ac:dyDescent="0.3">
      <c r="A174" s="84"/>
      <c r="B174" s="84"/>
      <c r="C174" s="84"/>
      <c r="D174" s="84"/>
      <c r="E174" s="84"/>
      <c r="F174" s="84"/>
      <c r="G174" s="84"/>
      <c r="H174" s="84"/>
      <c r="I174" s="84"/>
      <c r="J174" s="84"/>
      <c r="K174" s="84"/>
      <c r="L174" s="84"/>
      <c r="M174" s="84"/>
      <c r="N174" s="84"/>
      <c r="O174" s="84"/>
      <c r="P174" s="84"/>
      <c r="Q174" s="84"/>
      <c r="R174" s="84"/>
      <c r="S174" s="84"/>
      <c r="T174" s="84"/>
      <c r="U174" s="84"/>
      <c r="V174" s="84"/>
      <c r="W174" s="84"/>
      <c r="X174" s="84"/>
      <c r="Y174" s="84"/>
      <c r="Z174" s="84"/>
      <c r="AA174" s="84"/>
      <c r="AB174" s="84"/>
      <c r="AC174" s="84"/>
      <c r="AD174" s="84"/>
      <c r="AE174" s="84"/>
      <c r="AF174" s="84"/>
      <c r="AG174" s="84"/>
      <c r="AH174" s="84"/>
      <c r="AI174" s="84"/>
      <c r="AJ174" s="84"/>
      <c r="AK174" s="84"/>
      <c r="AL174" s="84"/>
      <c r="AM174" s="84"/>
      <c r="AN174" s="84"/>
      <c r="AO174" s="84"/>
      <c r="AP174" s="84"/>
      <c r="AQ174" s="84"/>
      <c r="AR174" s="84"/>
      <c r="AS174" s="84"/>
      <c r="AT174" s="84"/>
      <c r="AU174" s="84"/>
      <c r="AV174" s="84"/>
      <c r="AW174" s="84"/>
      <c r="AX174" s="84"/>
      <c r="AY174" s="84"/>
      <c r="AZ174" s="84"/>
      <c r="BA174" s="84"/>
      <c r="BB174" s="84"/>
      <c r="BC174" s="84"/>
      <c r="BD174" s="84"/>
      <c r="BE174" s="84"/>
      <c r="BF174" s="84"/>
      <c r="BG174" s="84"/>
      <c r="BH174" s="84"/>
    </row>
    <row r="175" spans="1:60" x14ac:dyDescent="0.3">
      <c r="A175" s="84"/>
      <c r="B175" s="84"/>
      <c r="C175" s="84"/>
      <c r="D175" s="84"/>
      <c r="E175" s="84"/>
      <c r="F175" s="84"/>
      <c r="G175" s="84"/>
      <c r="H175" s="84"/>
      <c r="I175" s="84"/>
      <c r="J175" s="84"/>
      <c r="K175" s="84"/>
      <c r="L175" s="84"/>
      <c r="M175" s="84"/>
      <c r="N175" s="84"/>
      <c r="O175" s="84"/>
      <c r="P175" s="84"/>
      <c r="Q175" s="84"/>
      <c r="R175" s="84"/>
      <c r="S175" s="84"/>
      <c r="T175" s="84"/>
      <c r="U175" s="84"/>
      <c r="V175" s="84"/>
      <c r="W175" s="84"/>
      <c r="X175" s="84"/>
      <c r="Y175" s="84"/>
      <c r="Z175" s="84"/>
      <c r="AA175" s="84"/>
      <c r="AB175" s="84"/>
      <c r="AC175" s="84"/>
      <c r="AD175" s="84"/>
      <c r="AE175" s="84"/>
      <c r="AF175" s="84"/>
      <c r="AG175" s="84"/>
      <c r="AH175" s="84"/>
      <c r="AI175" s="84"/>
      <c r="AJ175" s="84"/>
      <c r="AK175" s="84"/>
      <c r="AL175" s="84"/>
      <c r="AM175" s="84"/>
      <c r="AN175" s="84"/>
      <c r="AO175" s="84"/>
      <c r="AP175" s="84"/>
      <c r="AQ175" s="84"/>
      <c r="AR175" s="84"/>
      <c r="AS175" s="84"/>
      <c r="AT175" s="84"/>
      <c r="AU175" s="84"/>
      <c r="AV175" s="84"/>
      <c r="AW175" s="84"/>
      <c r="AX175" s="84"/>
      <c r="AY175" s="84"/>
      <c r="AZ175" s="84"/>
      <c r="BA175" s="84"/>
      <c r="BB175" s="84"/>
      <c r="BC175" s="84"/>
      <c r="BD175" s="84"/>
      <c r="BE175" s="84"/>
      <c r="BF175" s="84"/>
      <c r="BG175" s="84"/>
      <c r="BH175" s="84"/>
    </row>
    <row r="176" spans="1:60" x14ac:dyDescent="0.3">
      <c r="A176" s="84"/>
      <c r="B176" s="84"/>
      <c r="C176" s="84"/>
      <c r="D176" s="84"/>
      <c r="E176" s="84"/>
      <c r="F176" s="84"/>
      <c r="G176" s="84"/>
      <c r="H176" s="84"/>
      <c r="I176" s="84"/>
      <c r="J176" s="84"/>
      <c r="K176" s="84"/>
      <c r="L176" s="84"/>
      <c r="M176" s="84"/>
      <c r="N176" s="84"/>
      <c r="O176" s="84"/>
      <c r="P176" s="84"/>
      <c r="Q176" s="84"/>
      <c r="R176" s="84"/>
      <c r="S176" s="84"/>
      <c r="T176" s="84"/>
      <c r="U176" s="84"/>
      <c r="V176" s="84"/>
      <c r="W176" s="84"/>
      <c r="X176" s="84"/>
      <c r="Y176" s="84"/>
      <c r="Z176" s="84"/>
      <c r="AA176" s="84"/>
      <c r="AB176" s="84"/>
      <c r="AC176" s="84"/>
      <c r="AD176" s="84"/>
      <c r="AE176" s="84"/>
      <c r="AF176" s="84"/>
      <c r="AG176" s="84"/>
      <c r="AH176" s="84"/>
      <c r="AI176" s="84"/>
      <c r="AJ176" s="84"/>
      <c r="AK176" s="84"/>
      <c r="AL176" s="84"/>
      <c r="AM176" s="84"/>
      <c r="AN176" s="84"/>
      <c r="AO176" s="84"/>
      <c r="AP176" s="84"/>
      <c r="AQ176" s="84"/>
      <c r="AR176" s="84"/>
      <c r="AS176" s="84"/>
      <c r="AT176" s="84"/>
      <c r="AU176" s="84"/>
      <c r="AV176" s="84"/>
      <c r="AW176" s="84"/>
      <c r="AX176" s="84"/>
      <c r="AY176" s="84"/>
      <c r="AZ176" s="84"/>
      <c r="BA176" s="84"/>
      <c r="BB176" s="84"/>
      <c r="BC176" s="84"/>
      <c r="BD176" s="84"/>
      <c r="BE176" s="84"/>
      <c r="BF176" s="84"/>
      <c r="BG176" s="84"/>
      <c r="BH176" s="84"/>
    </row>
    <row r="177" spans="1:60" x14ac:dyDescent="0.3">
      <c r="A177" s="84"/>
      <c r="B177" s="84"/>
      <c r="C177" s="84"/>
      <c r="D177" s="84"/>
      <c r="E177" s="84"/>
      <c r="F177" s="84"/>
      <c r="G177" s="84"/>
      <c r="H177" s="84"/>
      <c r="I177" s="84"/>
      <c r="J177" s="84"/>
      <c r="K177" s="84"/>
      <c r="L177" s="84"/>
      <c r="M177" s="84"/>
      <c r="N177" s="84"/>
      <c r="O177" s="84"/>
      <c r="P177" s="84"/>
      <c r="Q177" s="84"/>
      <c r="R177" s="84"/>
      <c r="S177" s="84"/>
      <c r="T177" s="84"/>
      <c r="U177" s="84"/>
      <c r="V177" s="84"/>
      <c r="W177" s="84"/>
      <c r="X177" s="84"/>
      <c r="Y177" s="84"/>
      <c r="Z177" s="84"/>
      <c r="AA177" s="84"/>
      <c r="AB177" s="84"/>
      <c r="AC177" s="84"/>
      <c r="AD177" s="84"/>
      <c r="AE177" s="84"/>
      <c r="AF177" s="84"/>
      <c r="AG177" s="84"/>
      <c r="AH177" s="84"/>
      <c r="AI177" s="84"/>
      <c r="AJ177" s="84"/>
      <c r="AK177" s="84"/>
      <c r="AL177" s="84"/>
      <c r="AM177" s="84"/>
      <c r="AN177" s="84"/>
      <c r="AO177" s="84"/>
      <c r="AP177" s="84"/>
      <c r="AQ177" s="84"/>
      <c r="AR177" s="84"/>
      <c r="AS177" s="84"/>
      <c r="AT177" s="84"/>
      <c r="AU177" s="84"/>
      <c r="AV177" s="84"/>
      <c r="AW177" s="84"/>
      <c r="AX177" s="84"/>
      <c r="AY177" s="84"/>
      <c r="AZ177" s="84"/>
      <c r="BA177" s="84"/>
      <c r="BB177" s="84"/>
      <c r="BC177" s="84"/>
      <c r="BD177" s="84"/>
      <c r="BE177" s="84"/>
      <c r="BF177" s="84"/>
      <c r="BG177" s="84"/>
      <c r="BH177" s="84"/>
    </row>
    <row r="178" spans="1:60" x14ac:dyDescent="0.3">
      <c r="A178" s="84"/>
      <c r="B178" s="84"/>
      <c r="C178" s="84"/>
      <c r="D178" s="84"/>
      <c r="E178" s="84"/>
      <c r="F178" s="84"/>
      <c r="G178" s="84"/>
      <c r="H178" s="84"/>
      <c r="I178" s="84"/>
      <c r="J178" s="84"/>
      <c r="K178" s="84"/>
      <c r="L178" s="84"/>
      <c r="M178" s="84"/>
      <c r="N178" s="84"/>
      <c r="O178" s="84"/>
      <c r="P178" s="84"/>
      <c r="Q178" s="84"/>
      <c r="R178" s="84"/>
      <c r="S178" s="84"/>
      <c r="T178" s="84"/>
      <c r="U178" s="84"/>
      <c r="V178" s="84"/>
      <c r="W178" s="84"/>
      <c r="X178" s="84"/>
      <c r="Y178" s="84"/>
      <c r="Z178" s="84"/>
      <c r="AA178" s="84"/>
      <c r="AB178" s="84"/>
      <c r="AC178" s="84"/>
      <c r="AD178" s="84"/>
      <c r="AE178" s="84"/>
      <c r="AF178" s="84"/>
      <c r="AG178" s="84"/>
      <c r="AH178" s="84"/>
      <c r="AI178" s="84"/>
      <c r="AJ178" s="84"/>
      <c r="AK178" s="84"/>
      <c r="AL178" s="84"/>
      <c r="AM178" s="84"/>
      <c r="AN178" s="84"/>
      <c r="AO178" s="84"/>
      <c r="AP178" s="84"/>
      <c r="AQ178" s="84"/>
      <c r="AR178" s="84"/>
      <c r="AS178" s="84"/>
      <c r="AT178" s="84"/>
      <c r="AU178" s="84"/>
      <c r="AV178" s="84"/>
      <c r="AW178" s="84"/>
      <c r="AX178" s="84"/>
      <c r="AY178" s="84"/>
      <c r="AZ178" s="84"/>
      <c r="BA178" s="84"/>
      <c r="BB178" s="84"/>
      <c r="BC178" s="84"/>
      <c r="BD178" s="84"/>
      <c r="BE178" s="84"/>
      <c r="BF178" s="84"/>
      <c r="BG178" s="84"/>
      <c r="BH178" s="84"/>
    </row>
    <row r="179" spans="1:60" x14ac:dyDescent="0.3">
      <c r="A179" s="84"/>
      <c r="B179" s="84"/>
      <c r="C179" s="84"/>
      <c r="D179" s="84"/>
      <c r="E179" s="84"/>
      <c r="F179" s="84"/>
      <c r="G179" s="84"/>
      <c r="H179" s="84"/>
      <c r="I179" s="84"/>
      <c r="J179" s="84"/>
      <c r="K179" s="84"/>
      <c r="L179" s="84"/>
      <c r="M179" s="84"/>
      <c r="N179" s="84"/>
      <c r="O179" s="84"/>
      <c r="P179" s="84"/>
      <c r="Q179" s="84"/>
      <c r="R179" s="84"/>
      <c r="S179" s="84"/>
      <c r="T179" s="84"/>
      <c r="U179" s="84"/>
      <c r="V179" s="84"/>
      <c r="W179" s="84"/>
      <c r="X179" s="84"/>
      <c r="Y179" s="84"/>
      <c r="Z179" s="84"/>
      <c r="AA179" s="84"/>
      <c r="AB179" s="84"/>
      <c r="AC179" s="84"/>
      <c r="AD179" s="84"/>
      <c r="AE179" s="84"/>
      <c r="AF179" s="84"/>
      <c r="AG179" s="84"/>
      <c r="AH179" s="84"/>
      <c r="AI179" s="84"/>
      <c r="AJ179" s="84"/>
      <c r="AK179" s="84"/>
      <c r="AL179" s="84"/>
      <c r="AM179" s="84"/>
      <c r="AN179" s="84"/>
      <c r="AO179" s="84"/>
      <c r="AP179" s="84"/>
      <c r="AQ179" s="84"/>
      <c r="AR179" s="84"/>
      <c r="AS179" s="84"/>
      <c r="AT179" s="84"/>
      <c r="AU179" s="84"/>
      <c r="AV179" s="84"/>
      <c r="AW179" s="84"/>
      <c r="AX179" s="84"/>
      <c r="AY179" s="84"/>
      <c r="AZ179" s="84"/>
      <c r="BA179" s="84"/>
      <c r="BB179" s="84"/>
      <c r="BC179" s="84"/>
      <c r="BD179" s="84"/>
      <c r="BE179" s="84"/>
      <c r="BF179" s="84"/>
      <c r="BG179" s="84"/>
      <c r="BH179" s="84"/>
    </row>
    <row r="180" spans="1:60" x14ac:dyDescent="0.3">
      <c r="A180" s="84"/>
      <c r="B180" s="84"/>
      <c r="C180" s="84"/>
      <c r="D180" s="84"/>
      <c r="E180" s="84"/>
      <c r="F180" s="84"/>
      <c r="G180" s="84"/>
      <c r="H180" s="84"/>
      <c r="I180" s="84"/>
      <c r="J180" s="84"/>
      <c r="K180" s="84"/>
      <c r="L180" s="84"/>
      <c r="M180" s="84"/>
      <c r="N180" s="84"/>
      <c r="O180" s="84"/>
      <c r="P180" s="84"/>
      <c r="Q180" s="84"/>
      <c r="R180" s="84"/>
      <c r="S180" s="84"/>
      <c r="T180" s="84"/>
      <c r="U180" s="84"/>
      <c r="V180" s="84"/>
      <c r="W180" s="84"/>
      <c r="X180" s="84"/>
      <c r="Y180" s="84"/>
      <c r="Z180" s="84"/>
      <c r="AA180" s="84"/>
      <c r="AB180" s="84"/>
      <c r="AC180" s="84"/>
      <c r="AD180" s="84"/>
      <c r="AE180" s="84"/>
      <c r="AF180" s="84"/>
      <c r="AG180" s="84"/>
      <c r="AH180" s="84"/>
      <c r="AI180" s="84"/>
      <c r="AJ180" s="84"/>
      <c r="AK180" s="84"/>
      <c r="AL180" s="84"/>
      <c r="AM180" s="84"/>
      <c r="AN180" s="84"/>
      <c r="AO180" s="84"/>
      <c r="AP180" s="84"/>
      <c r="AQ180" s="84"/>
      <c r="AR180" s="84"/>
      <c r="AS180" s="84"/>
      <c r="AT180" s="84"/>
      <c r="AU180" s="84"/>
      <c r="AV180" s="84"/>
      <c r="AW180" s="84"/>
      <c r="AX180" s="84"/>
      <c r="AY180" s="84"/>
      <c r="AZ180" s="84"/>
      <c r="BA180" s="84"/>
      <c r="BB180" s="84"/>
      <c r="BC180" s="84"/>
      <c r="BD180" s="84"/>
      <c r="BE180" s="84"/>
      <c r="BF180" s="84"/>
      <c r="BG180" s="84"/>
      <c r="BH180" s="84"/>
    </row>
    <row r="181" spans="1:60" x14ac:dyDescent="0.3">
      <c r="A181" s="84"/>
      <c r="B181" s="84"/>
      <c r="C181" s="84"/>
      <c r="D181" s="84"/>
      <c r="E181" s="84"/>
      <c r="F181" s="84"/>
      <c r="G181" s="84"/>
      <c r="H181" s="84"/>
      <c r="I181" s="84"/>
      <c r="J181" s="84"/>
      <c r="K181" s="84"/>
      <c r="L181" s="84"/>
      <c r="M181" s="84"/>
      <c r="N181" s="84"/>
      <c r="O181" s="84"/>
      <c r="P181" s="84"/>
      <c r="Q181" s="84"/>
      <c r="R181" s="84"/>
      <c r="S181" s="84"/>
      <c r="T181" s="84"/>
      <c r="U181" s="84"/>
      <c r="V181" s="84"/>
      <c r="W181" s="84"/>
      <c r="X181" s="84"/>
      <c r="Y181" s="84"/>
      <c r="Z181" s="84"/>
      <c r="AA181" s="84"/>
      <c r="AB181" s="84"/>
      <c r="AC181" s="84"/>
      <c r="AD181" s="84"/>
      <c r="AE181" s="84"/>
      <c r="AF181" s="84"/>
      <c r="AG181" s="84"/>
      <c r="AH181" s="84"/>
      <c r="AI181" s="84"/>
      <c r="AJ181" s="84"/>
      <c r="AK181" s="84"/>
      <c r="AL181" s="84"/>
      <c r="AM181" s="84"/>
      <c r="AN181" s="84"/>
      <c r="AO181" s="84"/>
      <c r="AP181" s="84"/>
      <c r="AQ181" s="84"/>
      <c r="AR181" s="84"/>
      <c r="AS181" s="84"/>
      <c r="AT181" s="84"/>
      <c r="AU181" s="84"/>
      <c r="AV181" s="84"/>
      <c r="AW181" s="84"/>
      <c r="AX181" s="84"/>
      <c r="AY181" s="84"/>
      <c r="AZ181" s="84"/>
      <c r="BA181" s="84"/>
      <c r="BB181" s="84"/>
      <c r="BC181" s="84"/>
      <c r="BD181" s="84"/>
      <c r="BE181" s="84"/>
      <c r="BF181" s="84"/>
      <c r="BG181" s="84"/>
      <c r="BH181" s="84"/>
    </row>
    <row r="182" spans="1:60" x14ac:dyDescent="0.3">
      <c r="A182" s="84"/>
      <c r="B182" s="84"/>
      <c r="C182" s="84"/>
      <c r="D182" s="84"/>
      <c r="E182" s="84"/>
      <c r="F182" s="84"/>
      <c r="G182" s="84"/>
      <c r="H182" s="84"/>
      <c r="I182" s="84"/>
      <c r="J182" s="84"/>
      <c r="K182" s="84"/>
      <c r="L182" s="84"/>
      <c r="M182" s="84"/>
      <c r="N182" s="84"/>
      <c r="O182" s="84"/>
      <c r="P182" s="84"/>
      <c r="Q182" s="84"/>
      <c r="R182" s="84"/>
      <c r="S182" s="84"/>
      <c r="T182" s="84"/>
      <c r="U182" s="84"/>
      <c r="V182" s="84"/>
      <c r="W182" s="84"/>
      <c r="X182" s="84"/>
      <c r="Y182" s="84"/>
      <c r="Z182" s="84"/>
      <c r="AA182" s="84"/>
      <c r="AB182" s="84"/>
      <c r="AC182" s="84"/>
      <c r="AD182" s="84"/>
      <c r="AE182" s="84"/>
      <c r="AF182" s="84"/>
      <c r="AG182" s="84"/>
      <c r="AH182" s="84"/>
      <c r="AI182" s="84"/>
      <c r="AJ182" s="84"/>
      <c r="AK182" s="84"/>
      <c r="AL182" s="84"/>
      <c r="AM182" s="84"/>
      <c r="AN182" s="84"/>
      <c r="AO182" s="84"/>
      <c r="AP182" s="84"/>
      <c r="AQ182" s="84"/>
      <c r="AR182" s="84"/>
      <c r="AS182" s="84"/>
      <c r="AT182" s="84"/>
      <c r="AU182" s="84"/>
      <c r="AV182" s="84"/>
      <c r="AW182" s="84"/>
      <c r="AX182" s="84"/>
      <c r="AY182" s="84"/>
      <c r="AZ182" s="84"/>
      <c r="BA182" s="84"/>
      <c r="BB182" s="84"/>
      <c r="BC182" s="84"/>
      <c r="BD182" s="84"/>
      <c r="BE182" s="84"/>
      <c r="BF182" s="84"/>
      <c r="BG182" s="84"/>
      <c r="BH182" s="84"/>
    </row>
    <row r="183" spans="1:60" x14ac:dyDescent="0.3">
      <c r="A183" s="84"/>
      <c r="B183" s="84"/>
      <c r="C183" s="84"/>
      <c r="D183" s="84"/>
      <c r="E183" s="84"/>
      <c r="F183" s="84"/>
      <c r="G183" s="84"/>
      <c r="H183" s="84"/>
      <c r="I183" s="84"/>
      <c r="J183" s="84"/>
      <c r="K183" s="84"/>
      <c r="L183" s="84"/>
      <c r="M183" s="84"/>
      <c r="N183" s="84"/>
      <c r="O183" s="84"/>
      <c r="P183" s="84"/>
      <c r="Q183" s="84"/>
      <c r="R183" s="84"/>
      <c r="S183" s="84"/>
      <c r="T183" s="84"/>
      <c r="U183" s="84"/>
      <c r="V183" s="84"/>
      <c r="W183" s="84"/>
      <c r="X183" s="84"/>
      <c r="Y183" s="84"/>
      <c r="Z183" s="84"/>
      <c r="AA183" s="84"/>
      <c r="AB183" s="84"/>
      <c r="AC183" s="84"/>
      <c r="AD183" s="84"/>
      <c r="AE183" s="84"/>
      <c r="AF183" s="84"/>
      <c r="AG183" s="84"/>
      <c r="AH183" s="84"/>
      <c r="AI183" s="84"/>
      <c r="AJ183" s="84"/>
      <c r="AK183" s="84"/>
      <c r="AL183" s="84"/>
      <c r="AM183" s="84"/>
      <c r="AN183" s="84"/>
      <c r="AO183" s="84"/>
      <c r="AP183" s="84"/>
      <c r="AQ183" s="84"/>
      <c r="AR183" s="84"/>
      <c r="AS183" s="84"/>
      <c r="AT183" s="84"/>
      <c r="AU183" s="84"/>
      <c r="AV183" s="84"/>
      <c r="AW183" s="84"/>
      <c r="AX183" s="84"/>
      <c r="AY183" s="84"/>
      <c r="AZ183" s="84"/>
      <c r="BA183" s="84"/>
      <c r="BB183" s="84"/>
      <c r="BC183" s="84"/>
      <c r="BD183" s="84"/>
      <c r="BE183" s="84"/>
      <c r="BF183" s="84"/>
      <c r="BG183" s="84"/>
      <c r="BH183" s="84"/>
    </row>
    <row r="184" spans="1:60" x14ac:dyDescent="0.3">
      <c r="A184" s="84"/>
      <c r="B184" s="84"/>
      <c r="C184" s="84"/>
      <c r="D184" s="84"/>
      <c r="E184" s="84"/>
      <c r="F184" s="84"/>
      <c r="G184" s="84"/>
      <c r="H184" s="84"/>
      <c r="I184" s="84"/>
      <c r="J184" s="84"/>
      <c r="K184" s="84"/>
      <c r="L184" s="84"/>
      <c r="M184" s="84"/>
      <c r="N184" s="84"/>
      <c r="O184" s="84"/>
      <c r="P184" s="84"/>
      <c r="Q184" s="84"/>
      <c r="R184" s="84"/>
      <c r="S184" s="84"/>
      <c r="T184" s="84"/>
      <c r="U184" s="84"/>
      <c r="V184" s="84"/>
      <c r="W184" s="84"/>
      <c r="X184" s="84"/>
      <c r="Y184" s="84"/>
      <c r="Z184" s="84"/>
      <c r="AA184" s="84"/>
      <c r="AB184" s="84"/>
      <c r="AC184" s="84"/>
      <c r="AD184" s="84"/>
      <c r="AE184" s="84"/>
      <c r="AF184" s="84"/>
      <c r="AG184" s="84"/>
      <c r="AH184" s="84"/>
      <c r="AI184" s="84"/>
      <c r="AJ184" s="84"/>
      <c r="AK184" s="84"/>
      <c r="AL184" s="84"/>
      <c r="AM184" s="84"/>
      <c r="AN184" s="84"/>
      <c r="AO184" s="84"/>
      <c r="AP184" s="84"/>
      <c r="AQ184" s="84"/>
      <c r="AR184" s="84"/>
      <c r="AS184" s="84"/>
      <c r="AT184" s="84"/>
      <c r="AU184" s="84"/>
      <c r="AV184" s="84"/>
      <c r="AW184" s="84"/>
      <c r="AX184" s="84"/>
      <c r="AY184" s="84"/>
      <c r="AZ184" s="84"/>
      <c r="BA184" s="84"/>
      <c r="BB184" s="84"/>
      <c r="BC184" s="84"/>
      <c r="BD184" s="84"/>
      <c r="BE184" s="84"/>
      <c r="BF184" s="84"/>
      <c r="BG184" s="84"/>
      <c r="BH184" s="84"/>
    </row>
    <row r="185" spans="1:60" x14ac:dyDescent="0.3">
      <c r="A185" s="84"/>
      <c r="B185" s="84"/>
      <c r="C185" s="84"/>
      <c r="D185" s="84"/>
      <c r="E185" s="84"/>
      <c r="F185" s="84"/>
      <c r="G185" s="84"/>
      <c r="H185" s="84"/>
      <c r="I185" s="84"/>
      <c r="J185" s="84"/>
      <c r="K185" s="84"/>
      <c r="L185" s="84"/>
      <c r="M185" s="84"/>
      <c r="N185" s="84"/>
      <c r="O185" s="84"/>
      <c r="P185" s="84"/>
      <c r="Q185" s="84"/>
      <c r="R185" s="84"/>
      <c r="S185" s="84"/>
      <c r="T185" s="84"/>
      <c r="U185" s="84"/>
      <c r="V185" s="84"/>
      <c r="W185" s="84"/>
      <c r="X185" s="84"/>
      <c r="Y185" s="84"/>
      <c r="Z185" s="84"/>
      <c r="AA185" s="84"/>
      <c r="AB185" s="84"/>
      <c r="AC185" s="84"/>
      <c r="AD185" s="84"/>
      <c r="AE185" s="84"/>
      <c r="AF185" s="84"/>
      <c r="AG185" s="84"/>
      <c r="AH185" s="84"/>
      <c r="AI185" s="84"/>
      <c r="AJ185" s="84"/>
      <c r="AK185" s="84"/>
      <c r="AL185" s="84"/>
      <c r="AM185" s="84"/>
      <c r="AN185" s="84"/>
      <c r="AO185" s="84"/>
      <c r="AP185" s="84"/>
      <c r="AQ185" s="84"/>
      <c r="AR185" s="84"/>
      <c r="AS185" s="84"/>
      <c r="AT185" s="84"/>
      <c r="AU185" s="84"/>
      <c r="AV185" s="84"/>
      <c r="AW185" s="84"/>
      <c r="AX185" s="84"/>
      <c r="AY185" s="84"/>
      <c r="AZ185" s="84"/>
      <c r="BA185" s="84"/>
      <c r="BB185" s="84"/>
      <c r="BC185" s="84"/>
      <c r="BD185" s="84"/>
      <c r="BE185" s="84"/>
      <c r="BF185" s="84"/>
      <c r="BG185" s="84"/>
      <c r="BH185" s="84"/>
    </row>
    <row r="186" spans="1:60" x14ac:dyDescent="0.3">
      <c r="A186" s="84"/>
      <c r="B186" s="84"/>
      <c r="C186" s="84"/>
      <c r="D186" s="84"/>
      <c r="E186" s="84"/>
      <c r="F186" s="84"/>
      <c r="G186" s="84"/>
      <c r="H186" s="84"/>
      <c r="I186" s="84"/>
      <c r="J186" s="84"/>
      <c r="K186" s="84"/>
      <c r="L186" s="84"/>
      <c r="M186" s="84"/>
      <c r="N186" s="84"/>
      <c r="O186" s="84"/>
      <c r="P186" s="84"/>
      <c r="Q186" s="84"/>
      <c r="R186" s="84"/>
      <c r="S186" s="84"/>
      <c r="T186" s="84"/>
      <c r="U186" s="84"/>
      <c r="V186" s="84"/>
      <c r="W186" s="84"/>
      <c r="X186" s="84"/>
      <c r="Y186" s="84"/>
      <c r="Z186" s="84"/>
      <c r="AA186" s="84"/>
      <c r="AB186" s="84"/>
      <c r="AC186" s="84"/>
      <c r="AD186" s="84"/>
      <c r="AE186" s="84"/>
      <c r="AF186" s="84"/>
      <c r="AG186" s="84"/>
      <c r="AH186" s="84"/>
      <c r="AI186" s="84"/>
      <c r="AJ186" s="84"/>
      <c r="AK186" s="84"/>
      <c r="AL186" s="84"/>
      <c r="AM186" s="84"/>
      <c r="AN186" s="84"/>
      <c r="AO186" s="84"/>
      <c r="AP186" s="84"/>
      <c r="AQ186" s="84"/>
      <c r="AR186" s="84"/>
      <c r="AS186" s="84"/>
      <c r="AT186" s="84"/>
      <c r="AU186" s="84"/>
      <c r="AV186" s="84"/>
      <c r="AW186" s="84"/>
      <c r="AX186" s="84"/>
      <c r="AY186" s="84"/>
      <c r="AZ186" s="84"/>
      <c r="BA186" s="84"/>
      <c r="BB186" s="84"/>
      <c r="BC186" s="84"/>
      <c r="BD186" s="84"/>
      <c r="BE186" s="84"/>
      <c r="BF186" s="84"/>
      <c r="BG186" s="84"/>
      <c r="BH186" s="84"/>
    </row>
    <row r="187" spans="1:60" x14ac:dyDescent="0.3">
      <c r="A187" s="84"/>
      <c r="B187" s="84"/>
      <c r="C187" s="84"/>
      <c r="D187" s="84"/>
      <c r="E187" s="84"/>
      <c r="F187" s="84"/>
      <c r="G187" s="84"/>
      <c r="H187" s="84"/>
      <c r="I187" s="84"/>
      <c r="J187" s="84"/>
      <c r="K187" s="84"/>
      <c r="L187" s="84"/>
      <c r="M187" s="84"/>
      <c r="N187" s="84"/>
      <c r="O187" s="84"/>
      <c r="P187" s="84"/>
      <c r="Q187" s="84"/>
      <c r="R187" s="84"/>
      <c r="S187" s="84"/>
      <c r="T187" s="84"/>
      <c r="U187" s="84"/>
      <c r="V187" s="84"/>
      <c r="W187" s="84"/>
      <c r="X187" s="84"/>
      <c r="Y187" s="84"/>
      <c r="Z187" s="84"/>
      <c r="AA187" s="84"/>
      <c r="AB187" s="84"/>
      <c r="AC187" s="84"/>
      <c r="AD187" s="84"/>
      <c r="AE187" s="84"/>
      <c r="AF187" s="84"/>
      <c r="AG187" s="84"/>
      <c r="AH187" s="84"/>
      <c r="AI187" s="84"/>
      <c r="AJ187" s="84"/>
      <c r="AK187" s="84"/>
      <c r="AL187" s="84"/>
      <c r="AM187" s="84"/>
      <c r="AN187" s="84"/>
      <c r="AO187" s="84"/>
      <c r="AP187" s="84"/>
      <c r="AQ187" s="84"/>
      <c r="AR187" s="84"/>
      <c r="AS187" s="84"/>
      <c r="AT187" s="84"/>
      <c r="AU187" s="84"/>
      <c r="AV187" s="84"/>
      <c r="AW187" s="84"/>
      <c r="AX187" s="84"/>
      <c r="AY187" s="84"/>
      <c r="AZ187" s="84"/>
      <c r="BA187" s="84"/>
      <c r="BB187" s="84"/>
      <c r="BC187" s="84"/>
      <c r="BD187" s="84"/>
      <c r="BE187" s="84"/>
      <c r="BF187" s="84"/>
      <c r="BG187" s="84"/>
      <c r="BH187" s="84"/>
    </row>
    <row r="188" spans="1:60" x14ac:dyDescent="0.3">
      <c r="A188" s="84"/>
      <c r="B188" s="84"/>
      <c r="C188" s="84"/>
      <c r="D188" s="84"/>
      <c r="E188" s="84"/>
      <c r="F188" s="84"/>
      <c r="G188" s="84"/>
      <c r="H188" s="84"/>
      <c r="I188" s="84"/>
      <c r="J188" s="84"/>
      <c r="K188" s="84"/>
      <c r="L188" s="84"/>
      <c r="M188" s="84"/>
      <c r="N188" s="84"/>
      <c r="O188" s="84"/>
      <c r="P188" s="84"/>
      <c r="Q188" s="84"/>
      <c r="R188" s="84"/>
      <c r="S188" s="84"/>
      <c r="T188" s="84"/>
      <c r="U188" s="84"/>
      <c r="V188" s="84"/>
      <c r="W188" s="84"/>
      <c r="X188" s="84"/>
      <c r="Y188" s="84"/>
      <c r="Z188" s="84"/>
      <c r="AA188" s="84"/>
      <c r="AB188" s="84"/>
      <c r="AC188" s="84"/>
      <c r="AD188" s="84"/>
      <c r="AE188" s="84"/>
      <c r="AF188" s="84"/>
      <c r="AG188" s="84"/>
      <c r="AH188" s="84"/>
      <c r="AI188" s="84"/>
      <c r="AJ188" s="84"/>
      <c r="AK188" s="84"/>
      <c r="AL188" s="84"/>
      <c r="AM188" s="84"/>
      <c r="AN188" s="84"/>
      <c r="AO188" s="84"/>
      <c r="AP188" s="84"/>
      <c r="AQ188" s="84"/>
      <c r="AR188" s="84"/>
      <c r="AS188" s="84"/>
      <c r="AT188" s="84"/>
      <c r="AU188" s="84"/>
      <c r="AV188" s="84"/>
      <c r="AW188" s="84"/>
      <c r="AX188" s="84"/>
      <c r="AY188" s="84"/>
      <c r="AZ188" s="84"/>
      <c r="BA188" s="84"/>
      <c r="BB188" s="84"/>
      <c r="BC188" s="84"/>
      <c r="BD188" s="84"/>
      <c r="BE188" s="84"/>
      <c r="BF188" s="84"/>
      <c r="BG188" s="84"/>
      <c r="BH188" s="84"/>
    </row>
    <row r="189" spans="1:60" x14ac:dyDescent="0.3">
      <c r="A189" s="84"/>
      <c r="B189" s="84"/>
      <c r="C189" s="84"/>
      <c r="D189" s="84"/>
      <c r="E189" s="84"/>
      <c r="F189" s="84"/>
      <c r="G189" s="84"/>
      <c r="H189" s="84"/>
      <c r="I189" s="84"/>
      <c r="J189" s="84"/>
      <c r="K189" s="84"/>
      <c r="L189" s="84"/>
      <c r="M189" s="84"/>
      <c r="N189" s="84"/>
      <c r="O189" s="84"/>
      <c r="P189" s="84"/>
      <c r="Q189" s="84"/>
      <c r="R189" s="84"/>
      <c r="S189" s="84"/>
      <c r="T189" s="84"/>
      <c r="U189" s="84"/>
      <c r="V189" s="84"/>
      <c r="W189" s="84"/>
      <c r="X189" s="84"/>
      <c r="Y189" s="84"/>
      <c r="Z189" s="84"/>
      <c r="AA189" s="84"/>
      <c r="AB189" s="84"/>
      <c r="AC189" s="84"/>
      <c r="AD189" s="84"/>
      <c r="AE189" s="84"/>
      <c r="AF189" s="84"/>
      <c r="AG189" s="84"/>
      <c r="AH189" s="84"/>
      <c r="AI189" s="84"/>
      <c r="AJ189" s="84"/>
      <c r="AK189" s="84"/>
      <c r="AL189" s="84"/>
      <c r="AM189" s="84"/>
      <c r="AN189" s="84"/>
      <c r="AO189" s="84"/>
      <c r="AP189" s="84"/>
      <c r="AQ189" s="84"/>
      <c r="AR189" s="84"/>
      <c r="AS189" s="84"/>
      <c r="AT189" s="84"/>
      <c r="AU189" s="84"/>
      <c r="AV189" s="84"/>
      <c r="AW189" s="84"/>
      <c r="AX189" s="84"/>
      <c r="AY189" s="84"/>
      <c r="AZ189" s="84"/>
      <c r="BA189" s="84"/>
      <c r="BB189" s="84"/>
      <c r="BC189" s="84"/>
      <c r="BD189" s="84"/>
      <c r="BE189" s="84"/>
      <c r="BF189" s="84"/>
      <c r="BG189" s="84"/>
      <c r="BH189" s="84"/>
    </row>
    <row r="190" spans="1:60" x14ac:dyDescent="0.3">
      <c r="A190" s="84"/>
      <c r="B190" s="84"/>
      <c r="C190" s="84"/>
      <c r="D190" s="84"/>
      <c r="E190" s="84"/>
      <c r="F190" s="84"/>
      <c r="G190" s="84"/>
      <c r="H190" s="84"/>
      <c r="I190" s="84"/>
      <c r="J190" s="84"/>
      <c r="K190" s="84"/>
      <c r="L190" s="84"/>
      <c r="M190" s="84"/>
      <c r="N190" s="84"/>
      <c r="O190" s="84"/>
      <c r="P190" s="84"/>
      <c r="Q190" s="84"/>
      <c r="R190" s="84"/>
      <c r="S190" s="84"/>
      <c r="T190" s="84"/>
      <c r="U190" s="84"/>
      <c r="V190" s="84"/>
      <c r="W190" s="84"/>
      <c r="X190" s="84"/>
      <c r="Y190" s="84"/>
      <c r="Z190" s="84"/>
      <c r="AA190" s="84"/>
      <c r="AB190" s="84"/>
      <c r="AC190" s="84"/>
      <c r="AD190" s="84"/>
      <c r="AE190" s="84"/>
      <c r="AF190" s="84"/>
      <c r="AG190" s="84"/>
      <c r="AH190" s="84"/>
      <c r="AI190" s="84"/>
      <c r="AJ190" s="84"/>
      <c r="AK190" s="84"/>
      <c r="AL190" s="84"/>
      <c r="AM190" s="84"/>
      <c r="AN190" s="84"/>
      <c r="AO190" s="84"/>
      <c r="AP190" s="84"/>
      <c r="AQ190" s="84"/>
      <c r="AR190" s="84"/>
      <c r="AS190" s="84"/>
      <c r="AT190" s="84"/>
      <c r="AU190" s="84"/>
      <c r="AV190" s="84"/>
      <c r="AW190" s="84"/>
      <c r="AX190" s="84"/>
      <c r="AY190" s="84"/>
      <c r="AZ190" s="84"/>
      <c r="BA190" s="84"/>
      <c r="BB190" s="84"/>
      <c r="BC190" s="84"/>
      <c r="BD190" s="84"/>
      <c r="BE190" s="84"/>
      <c r="BF190" s="84"/>
      <c r="BG190" s="84"/>
      <c r="BH190" s="84"/>
    </row>
    <row r="191" spans="1:60" x14ac:dyDescent="0.3">
      <c r="A191" s="84"/>
      <c r="J191" s="84"/>
      <c r="K191" s="84"/>
      <c r="L191" s="84"/>
      <c r="M191" s="84"/>
      <c r="N191" s="84"/>
      <c r="O191" s="84"/>
      <c r="P191" s="84"/>
      <c r="Q191" s="84"/>
      <c r="R191" s="84"/>
      <c r="S191" s="84"/>
      <c r="T191" s="84"/>
      <c r="U191" s="84"/>
      <c r="V191" s="84"/>
      <c r="W191" s="84"/>
      <c r="X191" s="84"/>
      <c r="Y191" s="84"/>
      <c r="Z191" s="84"/>
      <c r="AA191" s="84"/>
      <c r="AB191" s="84"/>
      <c r="AC191" s="84"/>
      <c r="AD191" s="84"/>
      <c r="AE191" s="84"/>
      <c r="AF191" s="84"/>
      <c r="AG191" s="84"/>
      <c r="AH191" s="84"/>
      <c r="AI191" s="84"/>
      <c r="AJ191" s="84"/>
      <c r="AK191" s="84"/>
      <c r="AL191" s="84"/>
      <c r="AM191" s="84"/>
      <c r="AN191" s="84"/>
      <c r="AO191" s="84"/>
      <c r="AP191" s="84"/>
      <c r="AQ191" s="84"/>
      <c r="AR191" s="84"/>
      <c r="AS191" s="84"/>
      <c r="AT191" s="84"/>
      <c r="AU191" s="84"/>
      <c r="AV191" s="84"/>
      <c r="AW191" s="84"/>
      <c r="AX191" s="84"/>
      <c r="AY191" s="84"/>
      <c r="AZ191" s="84"/>
      <c r="BA191" s="84"/>
      <c r="BB191" s="84"/>
      <c r="BC191" s="84"/>
      <c r="BD191" s="84"/>
      <c r="BE191" s="84"/>
      <c r="BF191" s="84"/>
      <c r="BG191" s="84"/>
      <c r="BH191" s="84"/>
    </row>
    <row r="192" spans="1:60" x14ac:dyDescent="0.3">
      <c r="A192" s="84"/>
      <c r="J192" s="84"/>
      <c r="K192" s="84"/>
      <c r="L192" s="84"/>
      <c r="M192" s="84"/>
      <c r="N192" s="84"/>
      <c r="O192" s="84"/>
      <c r="P192" s="84"/>
      <c r="Q192" s="84"/>
      <c r="R192" s="84"/>
      <c r="S192" s="84"/>
      <c r="T192" s="84"/>
      <c r="U192" s="84"/>
      <c r="V192" s="84"/>
      <c r="W192" s="84"/>
      <c r="X192" s="84"/>
      <c r="Y192" s="84"/>
      <c r="Z192" s="84"/>
      <c r="AA192" s="84"/>
      <c r="AB192" s="84"/>
      <c r="AC192" s="84"/>
      <c r="AD192" s="84"/>
      <c r="AE192" s="84"/>
      <c r="AF192" s="84"/>
      <c r="AG192" s="84"/>
      <c r="AH192" s="84"/>
      <c r="AI192" s="84"/>
      <c r="AJ192" s="84"/>
      <c r="AK192" s="84"/>
      <c r="AL192" s="84"/>
      <c r="AM192" s="84"/>
      <c r="AN192" s="84"/>
      <c r="AO192" s="84"/>
      <c r="AP192" s="84"/>
      <c r="AQ192" s="84"/>
      <c r="AR192" s="84"/>
      <c r="AS192" s="84"/>
      <c r="AT192" s="84"/>
      <c r="AU192" s="84"/>
      <c r="AV192" s="84"/>
      <c r="AW192" s="84"/>
      <c r="AX192" s="84"/>
      <c r="AY192" s="84"/>
      <c r="AZ192" s="84"/>
      <c r="BA192" s="84"/>
      <c r="BB192" s="84"/>
      <c r="BC192" s="84"/>
      <c r="BD192" s="84"/>
      <c r="BE192" s="84"/>
      <c r="BF192" s="84"/>
      <c r="BG192" s="84"/>
      <c r="BH192" s="84"/>
    </row>
    <row r="193" spans="1:60" x14ac:dyDescent="0.3">
      <c r="A193" s="84"/>
      <c r="J193" s="84"/>
      <c r="K193" s="84"/>
      <c r="L193" s="84"/>
      <c r="M193" s="84"/>
      <c r="N193" s="84"/>
      <c r="O193" s="84"/>
      <c r="P193" s="84"/>
      <c r="Q193" s="84"/>
      <c r="R193" s="84"/>
      <c r="S193" s="84"/>
      <c r="T193" s="84"/>
      <c r="U193" s="84"/>
      <c r="V193" s="84"/>
      <c r="W193" s="84"/>
      <c r="X193" s="84"/>
      <c r="Y193" s="84"/>
      <c r="Z193" s="84"/>
      <c r="AA193" s="84"/>
      <c r="AB193" s="84"/>
      <c r="AC193" s="84"/>
      <c r="AD193" s="84"/>
      <c r="AE193" s="84"/>
      <c r="AF193" s="84"/>
      <c r="AG193" s="84"/>
      <c r="AH193" s="84"/>
      <c r="AI193" s="84"/>
      <c r="AJ193" s="84"/>
      <c r="AK193" s="84"/>
      <c r="AL193" s="84"/>
      <c r="AM193" s="84"/>
      <c r="AN193" s="84"/>
      <c r="AO193" s="84"/>
      <c r="AP193" s="84"/>
      <c r="AQ193" s="84"/>
      <c r="AR193" s="84"/>
      <c r="AS193" s="84"/>
      <c r="AT193" s="84"/>
      <c r="AU193" s="84"/>
      <c r="AV193" s="84"/>
      <c r="AW193" s="84"/>
      <c r="AX193" s="84"/>
      <c r="AY193" s="84"/>
      <c r="AZ193" s="84"/>
      <c r="BA193" s="84"/>
      <c r="BB193" s="84"/>
      <c r="BC193" s="84"/>
      <c r="BD193" s="84"/>
      <c r="BE193" s="84"/>
      <c r="BF193" s="84"/>
      <c r="BG193" s="84"/>
      <c r="BH193" s="84"/>
    </row>
    <row r="194" spans="1:60" x14ac:dyDescent="0.3">
      <c r="A194" s="84"/>
      <c r="J194" s="84"/>
      <c r="K194" s="84"/>
      <c r="L194" s="84"/>
      <c r="M194" s="84"/>
      <c r="N194" s="84"/>
      <c r="O194" s="84"/>
      <c r="P194" s="84"/>
      <c r="Q194" s="84"/>
      <c r="R194" s="84"/>
      <c r="S194" s="84"/>
      <c r="T194" s="84"/>
      <c r="U194" s="84"/>
      <c r="V194" s="84"/>
      <c r="W194" s="84"/>
      <c r="X194" s="84"/>
      <c r="Y194" s="84"/>
      <c r="Z194" s="84"/>
      <c r="AA194" s="84"/>
      <c r="AB194" s="84"/>
      <c r="AC194" s="84"/>
      <c r="AD194" s="84"/>
      <c r="AE194" s="84"/>
      <c r="AF194" s="84"/>
      <c r="AG194" s="84"/>
      <c r="AH194" s="84"/>
      <c r="AI194" s="84"/>
      <c r="AJ194" s="84"/>
      <c r="AK194" s="84"/>
      <c r="AL194" s="84"/>
      <c r="AM194" s="84"/>
      <c r="AN194" s="84"/>
      <c r="AO194" s="84"/>
      <c r="AP194" s="84"/>
      <c r="AQ194" s="84"/>
      <c r="AR194" s="84"/>
      <c r="AS194" s="84"/>
      <c r="AT194" s="84"/>
      <c r="AU194" s="84"/>
      <c r="AV194" s="84"/>
      <c r="AW194" s="84"/>
      <c r="AX194" s="84"/>
      <c r="AY194" s="84"/>
      <c r="AZ194" s="84"/>
      <c r="BA194" s="84"/>
      <c r="BB194" s="84"/>
      <c r="BC194" s="84"/>
      <c r="BD194" s="84"/>
      <c r="BE194" s="84"/>
      <c r="BF194" s="84"/>
      <c r="BG194" s="84"/>
      <c r="BH194" s="84"/>
    </row>
    <row r="195" spans="1:60" x14ac:dyDescent="0.3">
      <c r="A195" s="84"/>
      <c r="J195" s="84"/>
      <c r="K195" s="84"/>
      <c r="L195" s="84"/>
      <c r="M195" s="84"/>
      <c r="N195" s="84"/>
      <c r="O195" s="84"/>
      <c r="P195" s="84"/>
      <c r="Q195" s="84"/>
      <c r="R195" s="84"/>
      <c r="S195" s="84"/>
      <c r="T195" s="84"/>
      <c r="U195" s="84"/>
      <c r="V195" s="84"/>
      <c r="W195" s="84"/>
      <c r="X195" s="84"/>
      <c r="Y195" s="84"/>
      <c r="Z195" s="84"/>
      <c r="AA195" s="84"/>
      <c r="AB195" s="84"/>
      <c r="AC195" s="84"/>
      <c r="AD195" s="84"/>
      <c r="AE195" s="84"/>
      <c r="AF195" s="84"/>
      <c r="AG195" s="84"/>
      <c r="AH195" s="84"/>
      <c r="AI195" s="84"/>
      <c r="AJ195" s="84"/>
      <c r="AK195" s="84"/>
      <c r="AL195" s="84"/>
      <c r="AM195" s="84"/>
      <c r="AN195" s="84"/>
      <c r="AO195" s="84"/>
      <c r="AP195" s="84"/>
      <c r="AQ195" s="84"/>
      <c r="AR195" s="84"/>
      <c r="AS195" s="84"/>
      <c r="AT195" s="84"/>
      <c r="AU195" s="84"/>
      <c r="AV195" s="84"/>
      <c r="AW195" s="84"/>
      <c r="AX195" s="84"/>
      <c r="AY195" s="84"/>
      <c r="AZ195" s="84"/>
      <c r="BA195" s="84"/>
      <c r="BB195" s="84"/>
      <c r="BC195" s="84"/>
      <c r="BD195" s="84"/>
      <c r="BE195" s="84"/>
      <c r="BF195" s="84"/>
      <c r="BG195" s="84"/>
      <c r="BH195" s="84"/>
    </row>
    <row r="196" spans="1:60" x14ac:dyDescent="0.3">
      <c r="A196" s="84"/>
      <c r="J196" s="84"/>
      <c r="K196" s="84"/>
      <c r="L196" s="84"/>
      <c r="M196" s="84"/>
      <c r="N196" s="84"/>
      <c r="O196" s="84"/>
      <c r="P196" s="84"/>
      <c r="Q196" s="84"/>
      <c r="R196" s="84"/>
      <c r="S196" s="84"/>
      <c r="T196" s="84"/>
      <c r="U196" s="84"/>
      <c r="V196" s="84"/>
      <c r="W196" s="84"/>
      <c r="X196" s="84"/>
      <c r="Y196" s="84"/>
      <c r="Z196" s="84"/>
      <c r="AA196" s="84"/>
      <c r="AB196" s="84"/>
      <c r="AC196" s="84"/>
      <c r="AD196" s="84"/>
      <c r="AE196" s="84"/>
      <c r="AF196" s="84"/>
      <c r="AG196" s="84"/>
      <c r="AH196" s="84"/>
      <c r="AI196" s="84"/>
      <c r="AJ196" s="84"/>
      <c r="AK196" s="84"/>
      <c r="AL196" s="84"/>
      <c r="AM196" s="84"/>
      <c r="AN196" s="84"/>
      <c r="AO196" s="84"/>
      <c r="AP196" s="84"/>
      <c r="AQ196" s="84"/>
      <c r="AR196" s="84"/>
      <c r="AS196" s="84"/>
      <c r="AT196" s="84"/>
      <c r="AU196" s="84"/>
      <c r="AV196" s="84"/>
      <c r="AW196" s="84"/>
      <c r="AX196" s="84"/>
      <c r="AY196" s="84"/>
      <c r="AZ196" s="84"/>
      <c r="BA196" s="84"/>
      <c r="BB196" s="84"/>
      <c r="BC196" s="84"/>
      <c r="BD196" s="84"/>
      <c r="BE196" s="84"/>
      <c r="BF196" s="84"/>
      <c r="BG196" s="84"/>
      <c r="BH196" s="84"/>
    </row>
    <row r="197" spans="1:60" x14ac:dyDescent="0.3">
      <c r="A197" s="84"/>
      <c r="J197" s="84"/>
      <c r="K197" s="84"/>
      <c r="L197" s="84"/>
      <c r="M197" s="84"/>
      <c r="N197" s="84"/>
      <c r="O197" s="84"/>
      <c r="P197" s="84"/>
      <c r="Q197" s="84"/>
      <c r="R197" s="84"/>
      <c r="S197" s="84"/>
      <c r="T197" s="84"/>
      <c r="U197" s="84"/>
      <c r="V197" s="84"/>
      <c r="W197" s="84"/>
      <c r="X197" s="84"/>
      <c r="Y197" s="84"/>
      <c r="Z197" s="84"/>
      <c r="AA197" s="84"/>
      <c r="AB197" s="84"/>
      <c r="AC197" s="84"/>
      <c r="AD197" s="84"/>
      <c r="AE197" s="84"/>
      <c r="AF197" s="84"/>
      <c r="AG197" s="84"/>
      <c r="AH197" s="84"/>
      <c r="AI197" s="84"/>
      <c r="AJ197" s="84"/>
      <c r="AK197" s="84"/>
      <c r="AL197" s="84"/>
      <c r="AM197" s="84"/>
      <c r="AN197" s="84"/>
      <c r="AO197" s="84"/>
      <c r="AP197" s="84"/>
      <c r="AQ197" s="84"/>
      <c r="AR197" s="84"/>
      <c r="AS197" s="84"/>
      <c r="AT197" s="84"/>
      <c r="AU197" s="84"/>
      <c r="AV197" s="84"/>
      <c r="AW197" s="84"/>
      <c r="AX197" s="84"/>
      <c r="AY197" s="84"/>
      <c r="AZ197" s="84"/>
      <c r="BA197" s="84"/>
      <c r="BB197" s="84"/>
      <c r="BC197" s="84"/>
      <c r="BD197" s="84"/>
      <c r="BE197" s="84"/>
      <c r="BF197" s="84"/>
      <c r="BG197" s="84"/>
      <c r="BH197" s="84"/>
    </row>
    <row r="198" spans="1:60" x14ac:dyDescent="0.3">
      <c r="A198" s="84"/>
      <c r="J198" s="84"/>
      <c r="K198" s="84"/>
      <c r="L198" s="84"/>
      <c r="M198" s="84"/>
      <c r="N198" s="84"/>
      <c r="O198" s="84"/>
      <c r="P198" s="84"/>
      <c r="Q198" s="84"/>
      <c r="R198" s="84"/>
      <c r="S198" s="84"/>
      <c r="T198" s="84"/>
      <c r="U198" s="84"/>
      <c r="V198" s="84"/>
      <c r="W198" s="84"/>
      <c r="X198" s="84"/>
      <c r="Y198" s="84"/>
      <c r="Z198" s="84"/>
      <c r="AA198" s="84"/>
      <c r="AB198" s="84"/>
      <c r="AC198" s="84"/>
      <c r="AD198" s="84"/>
      <c r="AE198" s="84"/>
      <c r="AF198" s="84"/>
      <c r="AG198" s="84"/>
      <c r="AH198" s="84"/>
      <c r="AI198" s="84"/>
      <c r="AJ198" s="84"/>
      <c r="AK198" s="84"/>
      <c r="AL198" s="84"/>
      <c r="AM198" s="84"/>
      <c r="AN198" s="84"/>
      <c r="AO198" s="84"/>
      <c r="AP198" s="84"/>
      <c r="AQ198" s="84"/>
      <c r="AR198" s="84"/>
      <c r="AS198" s="84"/>
      <c r="AT198" s="84"/>
      <c r="AU198" s="84"/>
      <c r="AV198" s="84"/>
      <c r="AW198" s="84"/>
      <c r="AX198" s="84"/>
      <c r="AY198" s="84"/>
      <c r="AZ198" s="84"/>
      <c r="BA198" s="84"/>
      <c r="BB198" s="84"/>
      <c r="BC198" s="84"/>
      <c r="BD198" s="84"/>
      <c r="BE198" s="84"/>
      <c r="BF198" s="84"/>
      <c r="BG198" s="84"/>
      <c r="BH198" s="84"/>
    </row>
    <row r="199" spans="1:60" x14ac:dyDescent="0.3">
      <c r="A199" s="84"/>
      <c r="J199" s="84"/>
      <c r="K199" s="84"/>
      <c r="L199" s="84"/>
      <c r="M199" s="84"/>
      <c r="N199" s="84"/>
      <c r="O199" s="84"/>
      <c r="P199" s="84"/>
      <c r="Q199" s="84"/>
      <c r="R199" s="84"/>
      <c r="S199" s="84"/>
      <c r="T199" s="84"/>
      <c r="U199" s="84"/>
      <c r="V199" s="84"/>
      <c r="W199" s="84"/>
      <c r="X199" s="84"/>
      <c r="Y199" s="84"/>
      <c r="Z199" s="84"/>
      <c r="AA199" s="84"/>
      <c r="AB199" s="84"/>
      <c r="AC199" s="84"/>
      <c r="AD199" s="84"/>
      <c r="AE199" s="84"/>
      <c r="AF199" s="84"/>
      <c r="AG199" s="84"/>
      <c r="AH199" s="84"/>
      <c r="AI199" s="84"/>
      <c r="AJ199" s="84"/>
      <c r="AK199" s="84"/>
      <c r="AL199" s="84"/>
      <c r="AM199" s="84"/>
      <c r="AN199" s="84"/>
      <c r="AO199" s="84"/>
      <c r="AP199" s="84"/>
      <c r="AQ199" s="84"/>
      <c r="AR199" s="84"/>
      <c r="AS199" s="84"/>
      <c r="AT199" s="84"/>
      <c r="AU199" s="84"/>
      <c r="AV199" s="84"/>
      <c r="AW199" s="84"/>
      <c r="AX199" s="84"/>
      <c r="AY199" s="84"/>
      <c r="AZ199" s="84"/>
      <c r="BA199" s="84"/>
      <c r="BB199" s="84"/>
      <c r="BC199" s="84"/>
      <c r="BD199" s="84"/>
      <c r="BE199" s="84"/>
      <c r="BF199" s="84"/>
      <c r="BG199" s="84"/>
      <c r="BH199" s="84"/>
    </row>
    <row r="200" spans="1:60" x14ac:dyDescent="0.3">
      <c r="A200" s="84"/>
      <c r="J200" s="84"/>
      <c r="K200" s="84"/>
      <c r="L200" s="84"/>
      <c r="M200" s="84"/>
      <c r="N200" s="84"/>
      <c r="O200" s="84"/>
      <c r="P200" s="84"/>
      <c r="Q200" s="84"/>
      <c r="R200" s="84"/>
      <c r="S200" s="84"/>
      <c r="T200" s="84"/>
      <c r="U200" s="84"/>
      <c r="V200" s="84"/>
      <c r="W200" s="84"/>
      <c r="X200" s="84"/>
      <c r="Y200" s="84"/>
      <c r="Z200" s="84"/>
      <c r="AA200" s="84"/>
      <c r="AB200" s="84"/>
      <c r="AC200" s="84"/>
      <c r="AD200" s="84"/>
      <c r="AE200" s="84"/>
      <c r="AF200" s="84"/>
      <c r="AG200" s="84"/>
      <c r="AH200" s="84"/>
      <c r="AI200" s="84"/>
      <c r="AJ200" s="84"/>
      <c r="AK200" s="84"/>
      <c r="AL200" s="84"/>
      <c r="AM200" s="84"/>
      <c r="AN200" s="84"/>
      <c r="AO200" s="84"/>
      <c r="AP200" s="84"/>
      <c r="AQ200" s="84"/>
      <c r="AR200" s="84"/>
      <c r="AS200" s="84"/>
      <c r="AT200" s="84"/>
      <c r="AU200" s="84"/>
      <c r="AV200" s="84"/>
      <c r="AW200" s="84"/>
      <c r="AX200" s="84"/>
      <c r="AY200" s="84"/>
      <c r="AZ200" s="84"/>
      <c r="BA200" s="84"/>
      <c r="BB200" s="84"/>
      <c r="BC200" s="84"/>
      <c r="BD200" s="84"/>
      <c r="BE200" s="84"/>
      <c r="BF200" s="84"/>
      <c r="BG200" s="84"/>
      <c r="BH200" s="84"/>
    </row>
    <row r="201" spans="1:60" x14ac:dyDescent="0.3">
      <c r="A201" s="84"/>
      <c r="J201" s="84"/>
      <c r="K201" s="84"/>
      <c r="L201" s="84"/>
      <c r="M201" s="84"/>
      <c r="N201" s="84"/>
      <c r="O201" s="84"/>
      <c r="P201" s="84"/>
      <c r="Q201" s="84"/>
      <c r="R201" s="84"/>
      <c r="S201" s="84"/>
      <c r="T201" s="84"/>
      <c r="U201" s="84"/>
      <c r="V201" s="84"/>
      <c r="W201" s="84"/>
      <c r="X201" s="84"/>
      <c r="Y201" s="84"/>
      <c r="Z201" s="84"/>
      <c r="AA201" s="84"/>
      <c r="AB201" s="84"/>
      <c r="AC201" s="84"/>
      <c r="AD201" s="84"/>
      <c r="AE201" s="84"/>
      <c r="AF201" s="84"/>
      <c r="AG201" s="84"/>
      <c r="AH201" s="84"/>
      <c r="AI201" s="84"/>
      <c r="AJ201" s="84"/>
      <c r="AK201" s="84"/>
      <c r="AL201" s="84"/>
      <c r="AM201" s="84"/>
      <c r="AN201" s="84"/>
      <c r="AO201" s="84"/>
      <c r="AP201" s="84"/>
      <c r="AQ201" s="84"/>
      <c r="AR201" s="84"/>
      <c r="AS201" s="84"/>
      <c r="AT201" s="84"/>
      <c r="AU201" s="84"/>
      <c r="AV201" s="84"/>
      <c r="AW201" s="84"/>
      <c r="AX201" s="84"/>
      <c r="AY201" s="84"/>
      <c r="AZ201" s="84"/>
      <c r="BA201" s="84"/>
      <c r="BB201" s="84"/>
      <c r="BC201" s="84"/>
      <c r="BD201" s="84"/>
      <c r="BE201" s="84"/>
      <c r="BF201" s="84"/>
      <c r="BG201" s="84"/>
      <c r="BH201" s="84"/>
    </row>
    <row r="202" spans="1:60" x14ac:dyDescent="0.3">
      <c r="A202" s="84"/>
      <c r="J202" s="84"/>
      <c r="K202" s="84"/>
      <c r="L202" s="84"/>
      <c r="M202" s="84"/>
      <c r="N202" s="84"/>
      <c r="O202" s="84"/>
      <c r="P202" s="84"/>
      <c r="Q202" s="84"/>
      <c r="R202" s="84"/>
      <c r="S202" s="84"/>
      <c r="T202" s="84"/>
      <c r="U202" s="84"/>
      <c r="V202" s="84"/>
      <c r="W202" s="84"/>
      <c r="X202" s="84"/>
      <c r="Y202" s="84"/>
      <c r="Z202" s="84"/>
      <c r="AA202" s="84"/>
      <c r="AB202" s="84"/>
      <c r="AC202" s="84"/>
      <c r="AD202" s="84"/>
      <c r="AE202" s="84"/>
      <c r="AF202" s="84"/>
      <c r="AG202" s="84"/>
      <c r="AH202" s="84"/>
      <c r="AI202" s="84"/>
      <c r="AJ202" s="84"/>
      <c r="AK202" s="84"/>
      <c r="AL202" s="84"/>
      <c r="AM202" s="84"/>
      <c r="AN202" s="84"/>
      <c r="AO202" s="84"/>
      <c r="AP202" s="84"/>
      <c r="AQ202" s="84"/>
      <c r="AR202" s="84"/>
      <c r="AS202" s="84"/>
      <c r="AT202" s="84"/>
      <c r="AU202" s="84"/>
      <c r="AV202" s="84"/>
      <c r="AW202" s="84"/>
      <c r="AX202" s="84"/>
      <c r="AY202" s="84"/>
      <c r="AZ202" s="84"/>
      <c r="BA202" s="84"/>
      <c r="BB202" s="84"/>
      <c r="BC202" s="84"/>
      <c r="BD202" s="84"/>
      <c r="BE202" s="84"/>
      <c r="BF202" s="84"/>
      <c r="BG202" s="84"/>
      <c r="BH202" s="84"/>
    </row>
    <row r="203" spans="1:60" x14ac:dyDescent="0.3">
      <c r="A203" s="84"/>
      <c r="J203" s="84"/>
      <c r="K203" s="84"/>
      <c r="L203" s="84"/>
      <c r="M203" s="84"/>
      <c r="N203" s="84"/>
      <c r="O203" s="84"/>
      <c r="P203" s="84"/>
      <c r="Q203" s="84"/>
      <c r="R203" s="84"/>
      <c r="S203" s="84"/>
      <c r="T203" s="84"/>
      <c r="U203" s="84"/>
      <c r="V203" s="84"/>
      <c r="W203" s="84"/>
      <c r="X203" s="84"/>
      <c r="Y203" s="84"/>
      <c r="Z203" s="84"/>
      <c r="AA203" s="84"/>
      <c r="AB203" s="84"/>
      <c r="AC203" s="84"/>
      <c r="AD203" s="84"/>
      <c r="AE203" s="84"/>
      <c r="AF203" s="84"/>
      <c r="AG203" s="84"/>
      <c r="AH203" s="84"/>
      <c r="AI203" s="84"/>
      <c r="AJ203" s="84"/>
      <c r="AK203" s="84"/>
      <c r="AL203" s="84"/>
      <c r="AM203" s="84"/>
      <c r="AN203" s="84"/>
      <c r="AO203" s="84"/>
      <c r="AP203" s="84"/>
      <c r="AQ203" s="84"/>
      <c r="AR203" s="84"/>
      <c r="AS203" s="84"/>
      <c r="AT203" s="84"/>
      <c r="AU203" s="84"/>
      <c r="AV203" s="84"/>
      <c r="AW203" s="84"/>
      <c r="AX203" s="84"/>
      <c r="AY203" s="84"/>
      <c r="AZ203" s="84"/>
      <c r="BA203" s="84"/>
      <c r="BB203" s="84"/>
      <c r="BC203" s="84"/>
      <c r="BD203" s="84"/>
      <c r="BE203" s="84"/>
      <c r="BF203" s="84"/>
      <c r="BG203" s="84"/>
      <c r="BH203" s="84"/>
    </row>
    <row r="204" spans="1:60" x14ac:dyDescent="0.3">
      <c r="A204" s="84"/>
      <c r="J204" s="84"/>
      <c r="K204" s="84"/>
      <c r="L204" s="84"/>
      <c r="M204" s="84"/>
      <c r="N204" s="84"/>
      <c r="O204" s="84"/>
      <c r="P204" s="84"/>
      <c r="Q204" s="84"/>
      <c r="R204" s="84"/>
      <c r="S204" s="84"/>
      <c r="T204" s="84"/>
      <c r="U204" s="84"/>
      <c r="V204" s="84"/>
      <c r="W204" s="84"/>
      <c r="X204" s="84"/>
      <c r="Y204" s="84"/>
      <c r="Z204" s="84"/>
      <c r="AA204" s="84"/>
      <c r="AB204" s="84"/>
      <c r="AC204" s="84"/>
      <c r="AD204" s="84"/>
      <c r="AE204" s="84"/>
      <c r="AF204" s="84"/>
      <c r="AG204" s="84"/>
      <c r="AH204" s="84"/>
      <c r="AI204" s="84"/>
      <c r="AJ204" s="84"/>
      <c r="AK204" s="84"/>
      <c r="AL204" s="84"/>
      <c r="AM204" s="84"/>
      <c r="AN204" s="84"/>
      <c r="AO204" s="84"/>
      <c r="AP204" s="84"/>
      <c r="AQ204" s="84"/>
      <c r="AR204" s="84"/>
      <c r="AS204" s="84"/>
      <c r="AT204" s="84"/>
      <c r="AU204" s="84"/>
      <c r="AV204" s="84"/>
      <c r="AW204" s="84"/>
      <c r="AX204" s="84"/>
      <c r="AY204" s="84"/>
      <c r="AZ204" s="84"/>
      <c r="BA204" s="84"/>
      <c r="BB204" s="84"/>
      <c r="BC204" s="84"/>
      <c r="BD204" s="84"/>
      <c r="BE204" s="84"/>
      <c r="BF204" s="84"/>
      <c r="BG204" s="84"/>
      <c r="BH204" s="84"/>
    </row>
    <row r="205" spans="1:60" x14ac:dyDescent="0.3">
      <c r="A205" s="84"/>
      <c r="J205" s="84"/>
      <c r="K205" s="84"/>
      <c r="L205" s="84"/>
      <c r="M205" s="84"/>
      <c r="N205" s="84"/>
      <c r="O205" s="84"/>
      <c r="P205" s="84"/>
      <c r="Q205" s="84"/>
      <c r="R205" s="84"/>
      <c r="S205" s="84"/>
      <c r="T205" s="84"/>
      <c r="U205" s="84"/>
      <c r="V205" s="84"/>
      <c r="W205" s="84"/>
      <c r="X205" s="84"/>
      <c r="Y205" s="84"/>
      <c r="Z205" s="84"/>
      <c r="AA205" s="84"/>
      <c r="AB205" s="84"/>
      <c r="AC205" s="84"/>
      <c r="AD205" s="84"/>
      <c r="AE205" s="84"/>
      <c r="AF205" s="84"/>
      <c r="AG205" s="84"/>
      <c r="AH205" s="84"/>
      <c r="AI205" s="84"/>
      <c r="AJ205" s="84"/>
      <c r="AK205" s="84"/>
      <c r="AL205" s="84"/>
      <c r="AM205" s="84"/>
      <c r="AN205" s="84"/>
      <c r="AO205" s="84"/>
      <c r="AP205" s="84"/>
      <c r="AQ205" s="84"/>
      <c r="AR205" s="84"/>
      <c r="AS205" s="84"/>
      <c r="AT205" s="84"/>
      <c r="AU205" s="84"/>
      <c r="AV205" s="84"/>
      <c r="AW205" s="84"/>
      <c r="AX205" s="84"/>
      <c r="AY205" s="84"/>
      <c r="AZ205" s="84"/>
      <c r="BA205" s="84"/>
      <c r="BB205" s="84"/>
      <c r="BC205" s="84"/>
      <c r="BD205" s="84"/>
      <c r="BE205" s="84"/>
      <c r="BF205" s="84"/>
      <c r="BG205" s="84"/>
      <c r="BH205" s="84"/>
    </row>
    <row r="206" spans="1:60" x14ac:dyDescent="0.3">
      <c r="A206" s="84"/>
      <c r="J206" s="84"/>
      <c r="K206" s="84"/>
      <c r="L206" s="84"/>
      <c r="M206" s="84"/>
      <c r="N206" s="84"/>
      <c r="O206" s="84"/>
      <c r="P206" s="84"/>
      <c r="Q206" s="84"/>
      <c r="R206" s="84"/>
      <c r="S206" s="84"/>
      <c r="T206" s="84"/>
      <c r="U206" s="84"/>
      <c r="V206" s="84"/>
      <c r="W206" s="84"/>
      <c r="X206" s="84"/>
      <c r="Y206" s="84"/>
      <c r="Z206" s="84"/>
      <c r="AA206" s="84"/>
      <c r="AB206" s="84"/>
      <c r="AC206" s="84"/>
      <c r="AD206" s="84"/>
      <c r="AE206" s="84"/>
      <c r="AF206" s="84"/>
      <c r="AG206" s="84"/>
      <c r="AH206" s="84"/>
      <c r="AI206" s="84"/>
      <c r="AJ206" s="84"/>
      <c r="AK206" s="84"/>
      <c r="AL206" s="84"/>
      <c r="AM206" s="84"/>
      <c r="AN206" s="84"/>
      <c r="AO206" s="84"/>
      <c r="AP206" s="84"/>
      <c r="AQ206" s="84"/>
      <c r="AR206" s="84"/>
      <c r="AS206" s="84"/>
      <c r="AT206" s="84"/>
      <c r="AU206" s="84"/>
      <c r="AV206" s="84"/>
      <c r="AW206" s="84"/>
      <c r="AX206" s="84"/>
      <c r="AY206" s="84"/>
      <c r="AZ206" s="84"/>
      <c r="BA206" s="84"/>
      <c r="BB206" s="84"/>
      <c r="BC206" s="84"/>
      <c r="BD206" s="84"/>
      <c r="BE206" s="84"/>
      <c r="BF206" s="84"/>
      <c r="BG206" s="84"/>
      <c r="BH206" s="84"/>
    </row>
    <row r="207" spans="1:60" x14ac:dyDescent="0.3">
      <c r="A207" s="84"/>
      <c r="J207" s="84"/>
      <c r="K207" s="84"/>
      <c r="L207" s="84"/>
      <c r="M207" s="84"/>
      <c r="N207" s="84"/>
      <c r="O207" s="84"/>
      <c r="P207" s="84"/>
      <c r="Q207" s="84"/>
      <c r="R207" s="84"/>
      <c r="S207" s="84"/>
      <c r="T207" s="84"/>
      <c r="U207" s="84"/>
      <c r="V207" s="84"/>
      <c r="W207" s="84"/>
      <c r="X207" s="84"/>
      <c r="Y207" s="84"/>
      <c r="Z207" s="84"/>
      <c r="AA207" s="84"/>
      <c r="AB207" s="84"/>
      <c r="AC207" s="84"/>
      <c r="AD207" s="84"/>
      <c r="AE207" s="84"/>
      <c r="AF207" s="84"/>
      <c r="AG207" s="84"/>
      <c r="AH207" s="84"/>
      <c r="AI207" s="84"/>
      <c r="AJ207" s="84"/>
      <c r="AK207" s="84"/>
      <c r="AL207" s="84"/>
      <c r="AM207" s="84"/>
      <c r="AN207" s="84"/>
      <c r="AO207" s="84"/>
      <c r="AP207" s="84"/>
      <c r="AQ207" s="84"/>
      <c r="AR207" s="84"/>
      <c r="AS207" s="84"/>
      <c r="AT207" s="84"/>
      <c r="AU207" s="84"/>
      <c r="AV207" s="84"/>
      <c r="AW207" s="84"/>
      <c r="AX207" s="84"/>
      <c r="AY207" s="84"/>
      <c r="AZ207" s="84"/>
      <c r="BA207" s="84"/>
      <c r="BB207" s="84"/>
      <c r="BC207" s="84"/>
      <c r="BD207" s="84"/>
      <c r="BE207" s="84"/>
      <c r="BF207" s="84"/>
      <c r="BG207" s="84"/>
      <c r="BH207" s="84"/>
    </row>
    <row r="208" spans="1:60" x14ac:dyDescent="0.3">
      <c r="A208" s="84"/>
      <c r="J208" s="84"/>
      <c r="K208" s="84"/>
      <c r="L208" s="84"/>
      <c r="M208" s="84"/>
      <c r="N208" s="84"/>
      <c r="O208" s="84"/>
      <c r="P208" s="84"/>
      <c r="Q208" s="84"/>
      <c r="R208" s="84"/>
      <c r="S208" s="84"/>
      <c r="T208" s="84"/>
      <c r="U208" s="84"/>
      <c r="V208" s="84"/>
      <c r="W208" s="84"/>
      <c r="X208" s="84"/>
      <c r="Y208" s="84"/>
      <c r="Z208" s="84"/>
      <c r="AA208" s="84"/>
      <c r="AB208" s="84"/>
      <c r="AC208" s="84"/>
      <c r="AD208" s="84"/>
      <c r="AE208" s="84"/>
      <c r="AF208" s="84"/>
      <c r="AG208" s="84"/>
      <c r="AH208" s="84"/>
      <c r="AI208" s="84"/>
      <c r="AJ208" s="84"/>
      <c r="AK208" s="84"/>
      <c r="AL208" s="84"/>
      <c r="AM208" s="84"/>
      <c r="AN208" s="84"/>
      <c r="AO208" s="84"/>
      <c r="AP208" s="84"/>
      <c r="AQ208" s="84"/>
      <c r="AR208" s="84"/>
      <c r="AS208" s="84"/>
      <c r="AT208" s="84"/>
      <c r="AU208" s="84"/>
      <c r="AV208" s="84"/>
      <c r="AW208" s="84"/>
      <c r="AX208" s="84"/>
      <c r="AY208" s="84"/>
      <c r="AZ208" s="84"/>
      <c r="BA208" s="84"/>
      <c r="BB208" s="84"/>
      <c r="BC208" s="84"/>
      <c r="BD208" s="84"/>
      <c r="BE208" s="84"/>
      <c r="BF208" s="84"/>
      <c r="BG208" s="84"/>
      <c r="BH208" s="84"/>
    </row>
    <row r="209" spans="1:60" x14ac:dyDescent="0.3">
      <c r="A209" s="84"/>
      <c r="J209" s="84"/>
      <c r="K209" s="84"/>
      <c r="L209" s="84"/>
      <c r="M209" s="84"/>
      <c r="N209" s="84"/>
      <c r="O209" s="84"/>
      <c r="P209" s="84"/>
      <c r="Q209" s="84"/>
      <c r="R209" s="84"/>
      <c r="S209" s="84"/>
      <c r="T209" s="84"/>
      <c r="U209" s="84"/>
      <c r="V209" s="84"/>
      <c r="W209" s="84"/>
      <c r="X209" s="84"/>
      <c r="Y209" s="84"/>
      <c r="Z209" s="84"/>
      <c r="AA209" s="84"/>
      <c r="AB209" s="84"/>
      <c r="AC209" s="84"/>
      <c r="AD209" s="84"/>
      <c r="AE209" s="84"/>
      <c r="AF209" s="84"/>
      <c r="AG209" s="84"/>
      <c r="AH209" s="84"/>
      <c r="AI209" s="84"/>
      <c r="AJ209" s="84"/>
      <c r="AK209" s="84"/>
      <c r="AL209" s="84"/>
      <c r="AM209" s="84"/>
      <c r="AN209" s="84"/>
      <c r="AO209" s="84"/>
      <c r="AP209" s="84"/>
      <c r="AQ209" s="84"/>
      <c r="AR209" s="84"/>
      <c r="AS209" s="84"/>
      <c r="AT209" s="84"/>
      <c r="AU209" s="84"/>
      <c r="AV209" s="84"/>
      <c r="AW209" s="84"/>
      <c r="AX209" s="84"/>
      <c r="AY209" s="84"/>
      <c r="AZ209" s="84"/>
      <c r="BA209" s="84"/>
      <c r="BB209" s="84"/>
      <c r="BC209" s="84"/>
      <c r="BD209" s="84"/>
      <c r="BE209" s="84"/>
      <c r="BF209" s="84"/>
      <c r="BG209" s="84"/>
      <c r="BH209" s="84"/>
    </row>
    <row r="210" spans="1:60" x14ac:dyDescent="0.3">
      <c r="A210" s="84"/>
      <c r="J210" s="84"/>
      <c r="K210" s="84"/>
      <c r="L210" s="84"/>
      <c r="M210" s="84"/>
      <c r="N210" s="84"/>
      <c r="O210" s="84"/>
      <c r="P210" s="84"/>
      <c r="Q210" s="84"/>
      <c r="R210" s="84"/>
      <c r="S210" s="84"/>
      <c r="T210" s="84"/>
      <c r="U210" s="84"/>
      <c r="V210" s="84"/>
      <c r="W210" s="84"/>
      <c r="X210" s="84"/>
      <c r="Y210" s="84"/>
      <c r="Z210" s="84"/>
      <c r="AA210" s="84"/>
      <c r="AB210" s="84"/>
      <c r="AC210" s="84"/>
      <c r="AD210" s="84"/>
      <c r="AE210" s="84"/>
      <c r="AF210" s="84"/>
      <c r="AG210" s="84"/>
      <c r="AH210" s="84"/>
      <c r="AI210" s="84"/>
      <c r="AJ210" s="84"/>
      <c r="AK210" s="84"/>
      <c r="AL210" s="84"/>
      <c r="AM210" s="84"/>
      <c r="AN210" s="84"/>
      <c r="AO210" s="84"/>
      <c r="AP210" s="84"/>
      <c r="AQ210" s="84"/>
      <c r="AR210" s="84"/>
      <c r="AS210" s="84"/>
      <c r="AT210" s="84"/>
      <c r="AU210" s="84"/>
      <c r="AV210" s="84"/>
      <c r="AW210" s="84"/>
      <c r="AX210" s="84"/>
      <c r="AY210" s="84"/>
      <c r="AZ210" s="84"/>
      <c r="BA210" s="84"/>
      <c r="BB210" s="84"/>
      <c r="BC210" s="84"/>
      <c r="BD210" s="84"/>
      <c r="BE210" s="84"/>
      <c r="BF210" s="84"/>
      <c r="BG210" s="84"/>
      <c r="BH210" s="84"/>
    </row>
    <row r="211" spans="1:60" x14ac:dyDescent="0.3">
      <c r="A211" s="84"/>
      <c r="J211" s="84"/>
      <c r="K211" s="84"/>
      <c r="L211" s="84"/>
      <c r="M211" s="84"/>
      <c r="N211" s="84"/>
      <c r="O211" s="84"/>
      <c r="P211" s="84"/>
      <c r="Q211" s="84"/>
      <c r="R211" s="84"/>
      <c r="S211" s="84"/>
      <c r="T211" s="84"/>
      <c r="U211" s="84"/>
      <c r="V211" s="84"/>
      <c r="W211" s="84"/>
      <c r="X211" s="84"/>
      <c r="Y211" s="84"/>
      <c r="Z211" s="84"/>
      <c r="AA211" s="84"/>
      <c r="AB211" s="84"/>
      <c r="AC211" s="84"/>
      <c r="AD211" s="84"/>
      <c r="AE211" s="84"/>
      <c r="AF211" s="84"/>
      <c r="AG211" s="84"/>
      <c r="AH211" s="84"/>
      <c r="AI211" s="84"/>
      <c r="AJ211" s="84"/>
      <c r="AK211" s="84"/>
      <c r="AL211" s="84"/>
      <c r="AM211" s="84"/>
      <c r="AN211" s="84"/>
      <c r="AO211" s="84"/>
      <c r="AP211" s="84"/>
      <c r="AQ211" s="84"/>
      <c r="AR211" s="84"/>
      <c r="AS211" s="84"/>
      <c r="AT211" s="84"/>
      <c r="AU211" s="84"/>
      <c r="AV211" s="84"/>
      <c r="AW211" s="84"/>
      <c r="AX211" s="84"/>
      <c r="AY211" s="84"/>
      <c r="AZ211" s="84"/>
      <c r="BA211" s="84"/>
      <c r="BB211" s="84"/>
      <c r="BC211" s="84"/>
      <c r="BD211" s="84"/>
      <c r="BE211" s="84"/>
      <c r="BF211" s="84"/>
      <c r="BG211" s="84"/>
      <c r="BH211" s="84"/>
    </row>
    <row r="212" spans="1:60" x14ac:dyDescent="0.3">
      <c r="A212" s="84"/>
      <c r="J212" s="84"/>
      <c r="K212" s="84"/>
      <c r="L212" s="84"/>
      <c r="M212" s="84"/>
      <c r="N212" s="84"/>
      <c r="O212" s="84"/>
      <c r="P212" s="84"/>
      <c r="Q212" s="84"/>
      <c r="R212" s="84"/>
      <c r="S212" s="84"/>
      <c r="T212" s="84"/>
      <c r="U212" s="84"/>
      <c r="V212" s="84"/>
      <c r="W212" s="84"/>
      <c r="X212" s="84"/>
      <c r="Y212" s="84"/>
      <c r="Z212" s="84"/>
      <c r="AA212" s="84"/>
      <c r="AB212" s="84"/>
      <c r="AC212" s="84"/>
      <c r="AD212" s="84"/>
      <c r="AE212" s="84"/>
      <c r="AF212" s="84"/>
      <c r="AG212" s="84"/>
      <c r="AH212" s="84"/>
      <c r="AI212" s="84"/>
      <c r="AJ212" s="84"/>
      <c r="AK212" s="84"/>
      <c r="AL212" s="84"/>
      <c r="AM212" s="84"/>
      <c r="AN212" s="84"/>
      <c r="AO212" s="84"/>
      <c r="AP212" s="84"/>
      <c r="AQ212" s="84"/>
      <c r="AR212" s="84"/>
      <c r="AS212" s="84"/>
      <c r="AT212" s="84"/>
      <c r="AU212" s="84"/>
      <c r="AV212" s="84"/>
      <c r="AW212" s="84"/>
      <c r="AX212" s="84"/>
      <c r="AY212" s="84"/>
      <c r="AZ212" s="84"/>
      <c r="BA212" s="84"/>
      <c r="BB212" s="84"/>
      <c r="BC212" s="84"/>
      <c r="BD212" s="84"/>
      <c r="BE212" s="84"/>
      <c r="BF212" s="84"/>
      <c r="BG212" s="84"/>
      <c r="BH212" s="84"/>
    </row>
    <row r="213" spans="1:60" x14ac:dyDescent="0.3">
      <c r="A213" s="84"/>
      <c r="J213" s="84"/>
      <c r="K213" s="84"/>
      <c r="L213" s="84"/>
      <c r="M213" s="84"/>
      <c r="N213" s="84"/>
      <c r="O213" s="84"/>
      <c r="P213" s="84"/>
      <c r="Q213" s="84"/>
      <c r="R213" s="84"/>
      <c r="S213" s="84"/>
      <c r="T213" s="84"/>
      <c r="U213" s="84"/>
      <c r="V213" s="84"/>
      <c r="W213" s="84"/>
      <c r="X213" s="84"/>
      <c r="Y213" s="84"/>
      <c r="Z213" s="84"/>
      <c r="AA213" s="84"/>
      <c r="AB213" s="84"/>
      <c r="AC213" s="84"/>
      <c r="AD213" s="84"/>
      <c r="AE213" s="84"/>
      <c r="AF213" s="84"/>
      <c r="AG213" s="84"/>
      <c r="AH213" s="84"/>
      <c r="AI213" s="84"/>
      <c r="AJ213" s="84"/>
      <c r="AK213" s="84"/>
      <c r="AL213" s="84"/>
      <c r="AM213" s="84"/>
      <c r="AN213" s="84"/>
      <c r="AO213" s="84"/>
      <c r="AP213" s="84"/>
      <c r="AQ213" s="84"/>
      <c r="AR213" s="84"/>
      <c r="AS213" s="84"/>
      <c r="AT213" s="84"/>
      <c r="AU213" s="84"/>
      <c r="AV213" s="84"/>
      <c r="AW213" s="84"/>
      <c r="AX213" s="84"/>
      <c r="AY213" s="84"/>
      <c r="AZ213" s="84"/>
      <c r="BA213" s="84"/>
      <c r="BB213" s="84"/>
      <c r="BC213" s="84"/>
      <c r="BD213" s="84"/>
      <c r="BE213" s="84"/>
      <c r="BF213" s="84"/>
      <c r="BG213" s="84"/>
      <c r="BH213" s="84"/>
    </row>
    <row r="214" spans="1:60" x14ac:dyDescent="0.3">
      <c r="A214" s="84"/>
      <c r="J214" s="84"/>
      <c r="K214" s="84"/>
      <c r="L214" s="84"/>
      <c r="M214" s="84"/>
      <c r="N214" s="84"/>
      <c r="O214" s="84"/>
      <c r="P214" s="84"/>
      <c r="Q214" s="84"/>
      <c r="R214" s="84"/>
      <c r="S214" s="84"/>
      <c r="T214" s="84"/>
      <c r="U214" s="84"/>
      <c r="V214" s="84"/>
      <c r="W214" s="84"/>
      <c r="X214" s="84"/>
      <c r="Y214" s="84"/>
      <c r="Z214" s="84"/>
      <c r="AA214" s="84"/>
      <c r="AB214" s="84"/>
      <c r="AC214" s="84"/>
      <c r="AD214" s="84"/>
      <c r="AE214" s="84"/>
      <c r="AF214" s="84"/>
      <c r="AG214" s="84"/>
      <c r="AH214" s="84"/>
      <c r="AI214" s="84"/>
      <c r="AJ214" s="84"/>
      <c r="AK214" s="84"/>
      <c r="AL214" s="84"/>
      <c r="AM214" s="84"/>
      <c r="AN214" s="84"/>
      <c r="AO214" s="84"/>
      <c r="AP214" s="84"/>
      <c r="AQ214" s="84"/>
      <c r="AR214" s="84"/>
      <c r="AS214" s="84"/>
      <c r="AT214" s="84"/>
      <c r="AU214" s="84"/>
      <c r="AV214" s="84"/>
      <c r="AW214" s="84"/>
      <c r="AX214" s="84"/>
      <c r="AY214" s="84"/>
      <c r="AZ214" s="84"/>
      <c r="BA214" s="84"/>
      <c r="BB214" s="84"/>
      <c r="BC214" s="84"/>
      <c r="BD214" s="84"/>
      <c r="BE214" s="84"/>
      <c r="BF214" s="84"/>
      <c r="BG214" s="84"/>
      <c r="BH214" s="84"/>
    </row>
    <row r="215" spans="1:60" x14ac:dyDescent="0.3">
      <c r="A215" s="84"/>
      <c r="J215" s="84"/>
      <c r="K215" s="84"/>
      <c r="L215" s="84"/>
      <c r="M215" s="84"/>
      <c r="N215" s="84"/>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L215" s="84"/>
      <c r="AM215" s="84"/>
      <c r="AN215" s="84"/>
      <c r="AO215" s="84"/>
      <c r="AP215" s="84"/>
      <c r="AQ215" s="84"/>
      <c r="AR215" s="84"/>
      <c r="AS215" s="84"/>
      <c r="AT215" s="84"/>
      <c r="AU215" s="84"/>
      <c r="AV215" s="84"/>
      <c r="AW215" s="84"/>
      <c r="AX215" s="84"/>
      <c r="AY215" s="84"/>
      <c r="AZ215" s="84"/>
      <c r="BA215" s="84"/>
      <c r="BB215" s="84"/>
      <c r="BC215" s="84"/>
      <c r="BD215" s="84"/>
      <c r="BE215" s="84"/>
      <c r="BF215" s="84"/>
      <c r="BG215" s="84"/>
      <c r="BH215" s="84"/>
    </row>
    <row r="216" spans="1:60" x14ac:dyDescent="0.3">
      <c r="A216" s="84"/>
      <c r="J216" s="84"/>
      <c r="K216" s="84"/>
      <c r="L216" s="84"/>
      <c r="M216" s="84"/>
      <c r="N216" s="84"/>
      <c r="O216" s="84"/>
      <c r="P216" s="84"/>
      <c r="Q216" s="84"/>
      <c r="R216" s="84"/>
      <c r="S216" s="84"/>
      <c r="T216" s="84"/>
      <c r="U216" s="84"/>
      <c r="V216" s="84"/>
      <c r="W216" s="84"/>
      <c r="X216" s="84"/>
      <c r="Y216" s="84"/>
      <c r="Z216" s="84"/>
      <c r="AA216" s="84"/>
      <c r="AB216" s="84"/>
      <c r="AC216" s="84"/>
      <c r="AD216" s="84"/>
      <c r="AE216" s="84"/>
      <c r="AF216" s="84"/>
      <c r="AG216" s="84"/>
      <c r="AH216" s="84"/>
      <c r="AI216" s="84"/>
      <c r="AJ216" s="84"/>
      <c r="AK216" s="84"/>
      <c r="AL216" s="84"/>
      <c r="AM216" s="84"/>
      <c r="AN216" s="84"/>
      <c r="AO216" s="84"/>
      <c r="AP216" s="84"/>
      <c r="AQ216" s="84"/>
      <c r="AR216" s="84"/>
      <c r="AS216" s="84"/>
      <c r="AT216" s="84"/>
      <c r="AU216" s="84"/>
      <c r="AV216" s="84"/>
      <c r="AW216" s="84"/>
      <c r="AX216" s="84"/>
      <c r="AY216" s="84"/>
      <c r="AZ216" s="84"/>
      <c r="BA216" s="84"/>
      <c r="BB216" s="84"/>
      <c r="BC216" s="84"/>
      <c r="BD216" s="84"/>
      <c r="BE216" s="84"/>
      <c r="BF216" s="84"/>
      <c r="BG216" s="84"/>
      <c r="BH216" s="84"/>
    </row>
    <row r="217" spans="1:60" x14ac:dyDescent="0.3">
      <c r="A217" s="84"/>
      <c r="J217" s="84"/>
      <c r="K217" s="84"/>
      <c r="L217" s="84"/>
      <c r="M217" s="84"/>
      <c r="N217" s="84"/>
      <c r="O217" s="84"/>
      <c r="P217" s="84"/>
      <c r="Q217" s="84"/>
      <c r="R217" s="84"/>
      <c r="S217" s="84"/>
      <c r="T217" s="84"/>
      <c r="U217" s="84"/>
      <c r="V217" s="84"/>
      <c r="W217" s="84"/>
      <c r="X217" s="84"/>
      <c r="Y217" s="84"/>
      <c r="Z217" s="84"/>
      <c r="AA217" s="84"/>
      <c r="AB217" s="84"/>
      <c r="AC217" s="84"/>
      <c r="AD217" s="84"/>
      <c r="AE217" s="84"/>
      <c r="AF217" s="84"/>
      <c r="AG217" s="84"/>
      <c r="AH217" s="84"/>
      <c r="AI217" s="84"/>
      <c r="AJ217" s="84"/>
      <c r="AK217" s="84"/>
      <c r="AL217" s="84"/>
      <c r="AM217" s="84"/>
      <c r="AN217" s="84"/>
      <c r="AO217" s="84"/>
      <c r="AP217" s="84"/>
      <c r="AQ217" s="84"/>
      <c r="AR217" s="84"/>
      <c r="AS217" s="84"/>
      <c r="AT217" s="84"/>
      <c r="AU217" s="84"/>
      <c r="AV217" s="84"/>
      <c r="AW217" s="84"/>
      <c r="AX217" s="84"/>
      <c r="AY217" s="84"/>
      <c r="AZ217" s="84"/>
      <c r="BA217" s="84"/>
      <c r="BB217" s="84"/>
      <c r="BC217" s="84"/>
      <c r="BD217" s="84"/>
      <c r="BE217" s="84"/>
      <c r="BF217" s="84"/>
      <c r="BG217" s="84"/>
      <c r="BH217" s="84"/>
    </row>
    <row r="218" spans="1:60" x14ac:dyDescent="0.3">
      <c r="A218" s="84"/>
      <c r="J218" s="84"/>
      <c r="K218" s="84"/>
      <c r="L218" s="84"/>
      <c r="M218" s="84"/>
      <c r="N218" s="84"/>
      <c r="O218" s="84"/>
      <c r="P218" s="84"/>
      <c r="Q218" s="84"/>
      <c r="R218" s="84"/>
      <c r="S218" s="84"/>
      <c r="T218" s="84"/>
      <c r="U218" s="84"/>
      <c r="V218" s="84"/>
      <c r="W218" s="84"/>
      <c r="X218" s="84"/>
      <c r="Y218" s="84"/>
      <c r="Z218" s="84"/>
      <c r="AA218" s="84"/>
      <c r="AB218" s="84"/>
      <c r="AC218" s="84"/>
      <c r="AD218" s="84"/>
      <c r="AE218" s="84"/>
      <c r="AF218" s="84"/>
      <c r="AG218" s="84"/>
      <c r="AH218" s="84"/>
      <c r="AI218" s="84"/>
      <c r="AJ218" s="84"/>
      <c r="AK218" s="84"/>
      <c r="AL218" s="84"/>
      <c r="AM218" s="84"/>
      <c r="AN218" s="84"/>
      <c r="AO218" s="84"/>
      <c r="AP218" s="84"/>
      <c r="AQ218" s="84"/>
      <c r="AR218" s="84"/>
      <c r="AS218" s="84"/>
      <c r="AT218" s="84"/>
      <c r="AU218" s="84"/>
      <c r="AV218" s="84"/>
      <c r="AW218" s="84"/>
      <c r="AX218" s="84"/>
      <c r="AY218" s="84"/>
      <c r="AZ218" s="84"/>
      <c r="BA218" s="84"/>
      <c r="BB218" s="84"/>
      <c r="BC218" s="84"/>
      <c r="BD218" s="84"/>
      <c r="BE218" s="84"/>
      <c r="BF218" s="84"/>
      <c r="BG218" s="84"/>
      <c r="BH218" s="84"/>
    </row>
    <row r="219" spans="1:60" x14ac:dyDescent="0.3">
      <c r="A219" s="84"/>
      <c r="J219" s="84"/>
      <c r="K219" s="84"/>
      <c r="L219" s="84"/>
      <c r="M219" s="84"/>
      <c r="N219" s="84"/>
      <c r="O219" s="84"/>
      <c r="P219" s="84"/>
      <c r="Q219" s="84"/>
      <c r="R219" s="84"/>
      <c r="S219" s="84"/>
      <c r="T219" s="84"/>
      <c r="U219" s="84"/>
      <c r="V219" s="84"/>
      <c r="W219" s="84"/>
      <c r="X219" s="84"/>
      <c r="Y219" s="84"/>
      <c r="Z219" s="84"/>
      <c r="AA219" s="84"/>
      <c r="AB219" s="84"/>
      <c r="AC219" s="84"/>
      <c r="AD219" s="84"/>
      <c r="AE219" s="84"/>
      <c r="AF219" s="84"/>
      <c r="AG219" s="84"/>
      <c r="AH219" s="84"/>
      <c r="AI219" s="84"/>
      <c r="AJ219" s="84"/>
      <c r="AK219" s="84"/>
      <c r="AL219" s="84"/>
      <c r="AM219" s="84"/>
      <c r="AN219" s="84"/>
      <c r="AO219" s="84"/>
      <c r="AP219" s="84"/>
      <c r="AQ219" s="84"/>
      <c r="AR219" s="84"/>
      <c r="AS219" s="84"/>
      <c r="AT219" s="84"/>
      <c r="AU219" s="84"/>
      <c r="AV219" s="84"/>
      <c r="AW219" s="84"/>
      <c r="AX219" s="84"/>
      <c r="AY219" s="84"/>
      <c r="AZ219" s="84"/>
      <c r="BA219" s="84"/>
      <c r="BB219" s="84"/>
      <c r="BC219" s="84"/>
      <c r="BD219" s="84"/>
      <c r="BE219" s="84"/>
      <c r="BF219" s="84"/>
      <c r="BG219" s="84"/>
      <c r="BH219" s="84"/>
    </row>
    <row r="220" spans="1:60" x14ac:dyDescent="0.3">
      <c r="A220" s="84"/>
      <c r="J220" s="84"/>
      <c r="K220" s="84"/>
      <c r="L220" s="84"/>
      <c r="M220" s="84"/>
      <c r="N220" s="84"/>
      <c r="O220" s="84"/>
      <c r="P220" s="84"/>
      <c r="Q220" s="84"/>
      <c r="R220" s="84"/>
      <c r="S220" s="84"/>
      <c r="T220" s="84"/>
      <c r="U220" s="84"/>
      <c r="V220" s="84"/>
      <c r="W220" s="84"/>
      <c r="X220" s="84"/>
      <c r="Y220" s="84"/>
      <c r="Z220" s="84"/>
      <c r="AA220" s="84"/>
      <c r="AB220" s="84"/>
      <c r="AC220" s="84"/>
      <c r="AD220" s="84"/>
      <c r="AE220" s="84"/>
      <c r="AF220" s="84"/>
      <c r="AG220" s="84"/>
      <c r="AH220" s="84"/>
      <c r="AI220" s="84"/>
      <c r="AJ220" s="84"/>
      <c r="AK220" s="84"/>
      <c r="AL220" s="84"/>
      <c r="AM220" s="84"/>
      <c r="AN220" s="84"/>
      <c r="AO220" s="84"/>
      <c r="AP220" s="84"/>
      <c r="AQ220" s="84"/>
      <c r="AR220" s="84"/>
      <c r="AS220" s="84"/>
      <c r="AT220" s="84"/>
      <c r="AU220" s="84"/>
      <c r="AV220" s="84"/>
      <c r="AW220" s="84"/>
      <c r="AX220" s="84"/>
      <c r="AY220" s="84"/>
      <c r="AZ220" s="84"/>
      <c r="BA220" s="84"/>
      <c r="BB220" s="84"/>
      <c r="BC220" s="84"/>
      <c r="BD220" s="84"/>
      <c r="BE220" s="84"/>
      <c r="BF220" s="84"/>
      <c r="BG220" s="84"/>
      <c r="BH220" s="84"/>
    </row>
    <row r="221" spans="1:60" x14ac:dyDescent="0.3">
      <c r="A221" s="84"/>
      <c r="J221" s="84"/>
      <c r="K221" s="84"/>
      <c r="L221" s="84"/>
      <c r="M221" s="84"/>
      <c r="N221" s="84"/>
      <c r="O221" s="84"/>
      <c r="P221" s="84"/>
      <c r="Q221" s="84"/>
      <c r="R221" s="84"/>
      <c r="S221" s="84"/>
      <c r="T221" s="84"/>
      <c r="U221" s="84"/>
      <c r="V221" s="84"/>
      <c r="W221" s="84"/>
      <c r="X221" s="84"/>
      <c r="Y221" s="84"/>
      <c r="Z221" s="84"/>
      <c r="AA221" s="84"/>
      <c r="AB221" s="84"/>
      <c r="AC221" s="84"/>
      <c r="AD221" s="84"/>
      <c r="AE221" s="84"/>
      <c r="AF221" s="84"/>
      <c r="AG221" s="84"/>
      <c r="AH221" s="84"/>
      <c r="AI221" s="84"/>
      <c r="AJ221" s="84"/>
      <c r="AK221" s="84"/>
      <c r="AL221" s="84"/>
      <c r="AM221" s="84"/>
      <c r="AN221" s="84"/>
      <c r="AO221" s="84"/>
      <c r="AP221" s="84"/>
      <c r="AQ221" s="84"/>
      <c r="AR221" s="84"/>
      <c r="AS221" s="84"/>
      <c r="AT221" s="84"/>
      <c r="AU221" s="84"/>
      <c r="AV221" s="84"/>
      <c r="AW221" s="84"/>
      <c r="AX221" s="84"/>
      <c r="AY221" s="84"/>
      <c r="AZ221" s="84"/>
      <c r="BA221" s="84"/>
      <c r="BB221" s="84"/>
      <c r="BC221" s="84"/>
      <c r="BD221" s="84"/>
      <c r="BE221" s="84"/>
      <c r="BF221" s="84"/>
      <c r="BG221" s="84"/>
      <c r="BH221" s="84"/>
    </row>
    <row r="222" spans="1:60" x14ac:dyDescent="0.3">
      <c r="A222" s="84"/>
      <c r="J222" s="84"/>
      <c r="K222" s="84"/>
      <c r="L222" s="84"/>
      <c r="M222" s="84"/>
      <c r="N222" s="84"/>
      <c r="O222" s="84"/>
      <c r="P222" s="84"/>
      <c r="Q222" s="84"/>
      <c r="R222" s="84"/>
      <c r="S222" s="84"/>
      <c r="T222" s="84"/>
      <c r="U222" s="84"/>
      <c r="V222" s="84"/>
      <c r="W222" s="84"/>
      <c r="X222" s="84"/>
      <c r="Y222" s="84"/>
      <c r="Z222" s="84"/>
      <c r="AA222" s="84"/>
      <c r="AB222" s="84"/>
      <c r="AC222" s="84"/>
      <c r="AD222" s="84"/>
      <c r="AE222" s="84"/>
      <c r="AF222" s="84"/>
      <c r="AG222" s="84"/>
      <c r="AH222" s="84"/>
      <c r="AI222" s="84"/>
      <c r="AJ222" s="84"/>
      <c r="AK222" s="84"/>
      <c r="AL222" s="84"/>
      <c r="AM222" s="84"/>
      <c r="AN222" s="84"/>
      <c r="AO222" s="84"/>
      <c r="AP222" s="84"/>
      <c r="AQ222" s="84"/>
      <c r="AR222" s="84"/>
      <c r="AS222" s="84"/>
      <c r="AT222" s="84"/>
      <c r="AU222" s="84"/>
      <c r="AV222" s="84"/>
      <c r="AW222" s="84"/>
      <c r="AX222" s="84"/>
      <c r="AY222" s="84"/>
      <c r="AZ222" s="84"/>
      <c r="BA222" s="84"/>
      <c r="BB222" s="84"/>
      <c r="BC222" s="84"/>
      <c r="BD222" s="84"/>
      <c r="BE222" s="84"/>
      <c r="BF222" s="84"/>
      <c r="BG222" s="84"/>
      <c r="BH222" s="84"/>
    </row>
    <row r="223" spans="1:60" x14ac:dyDescent="0.3">
      <c r="A223" s="84"/>
      <c r="J223" s="84"/>
      <c r="K223" s="84"/>
      <c r="L223" s="84"/>
      <c r="M223" s="84"/>
      <c r="N223" s="84"/>
      <c r="O223" s="84"/>
      <c r="P223" s="84"/>
      <c r="Q223" s="84"/>
      <c r="R223" s="84"/>
      <c r="S223" s="84"/>
      <c r="T223" s="84"/>
      <c r="U223" s="84"/>
      <c r="V223" s="84"/>
      <c r="W223" s="84"/>
      <c r="X223" s="84"/>
      <c r="Y223" s="84"/>
      <c r="Z223" s="84"/>
      <c r="AA223" s="84"/>
      <c r="AB223" s="84"/>
      <c r="AC223" s="84"/>
      <c r="AD223" s="84"/>
      <c r="AE223" s="84"/>
      <c r="AF223" s="84"/>
      <c r="AG223" s="84"/>
      <c r="AH223" s="84"/>
      <c r="AI223" s="84"/>
      <c r="AJ223" s="84"/>
      <c r="AK223" s="84"/>
      <c r="AL223" s="84"/>
      <c r="AM223" s="84"/>
      <c r="AN223" s="84"/>
      <c r="AO223" s="84"/>
      <c r="AP223" s="84"/>
      <c r="AQ223" s="84"/>
      <c r="AR223" s="84"/>
      <c r="AS223" s="84"/>
      <c r="AT223" s="84"/>
      <c r="AU223" s="84"/>
      <c r="AV223" s="84"/>
      <c r="AW223" s="84"/>
      <c r="AX223" s="84"/>
      <c r="AY223" s="84"/>
      <c r="AZ223" s="84"/>
      <c r="BA223" s="84"/>
      <c r="BB223" s="84"/>
      <c r="BC223" s="84"/>
      <c r="BD223" s="84"/>
      <c r="BE223" s="84"/>
      <c r="BF223" s="84"/>
      <c r="BG223" s="84"/>
      <c r="BH223" s="84"/>
    </row>
    <row r="224" spans="1:60" x14ac:dyDescent="0.3">
      <c r="A224" s="84"/>
      <c r="J224" s="84"/>
      <c r="K224" s="84"/>
      <c r="L224" s="84"/>
      <c r="M224" s="84"/>
      <c r="N224" s="84"/>
      <c r="O224" s="84"/>
      <c r="P224" s="84"/>
      <c r="Q224" s="84"/>
      <c r="R224" s="84"/>
      <c r="S224" s="84"/>
      <c r="T224" s="84"/>
      <c r="U224" s="84"/>
      <c r="V224" s="84"/>
      <c r="W224" s="84"/>
      <c r="X224" s="84"/>
      <c r="Y224" s="84"/>
      <c r="Z224" s="84"/>
      <c r="AA224" s="84"/>
      <c r="AB224" s="84"/>
      <c r="AC224" s="84"/>
      <c r="AD224" s="84"/>
      <c r="AE224" s="84"/>
      <c r="AF224" s="84"/>
      <c r="AG224" s="84"/>
      <c r="AH224" s="84"/>
      <c r="AI224" s="84"/>
      <c r="AJ224" s="84"/>
      <c r="AK224" s="84"/>
      <c r="AL224" s="84"/>
      <c r="AM224" s="84"/>
      <c r="AN224" s="84"/>
      <c r="AO224" s="84"/>
      <c r="AP224" s="84"/>
      <c r="AQ224" s="84"/>
      <c r="AR224" s="84"/>
      <c r="AS224" s="84"/>
      <c r="AT224" s="84"/>
      <c r="AU224" s="84"/>
      <c r="AV224" s="84"/>
      <c r="AW224" s="84"/>
      <c r="AX224" s="84"/>
      <c r="AY224" s="84"/>
      <c r="AZ224" s="84"/>
      <c r="BA224" s="84"/>
      <c r="BB224" s="84"/>
      <c r="BC224" s="84"/>
      <c r="BD224" s="84"/>
      <c r="BE224" s="84"/>
      <c r="BF224" s="84"/>
      <c r="BG224" s="84"/>
      <c r="BH224" s="84"/>
    </row>
    <row r="225" spans="1:60" x14ac:dyDescent="0.3">
      <c r="A225" s="84"/>
      <c r="J225" s="84"/>
      <c r="K225" s="84"/>
      <c r="L225" s="84"/>
      <c r="M225" s="84"/>
      <c r="N225" s="84"/>
      <c r="O225" s="84"/>
      <c r="P225" s="84"/>
      <c r="Q225" s="84"/>
      <c r="R225" s="84"/>
      <c r="S225" s="84"/>
      <c r="T225" s="84"/>
      <c r="U225" s="84"/>
      <c r="V225" s="84"/>
      <c r="W225" s="84"/>
      <c r="X225" s="84"/>
      <c r="Y225" s="84"/>
      <c r="Z225" s="84"/>
      <c r="AA225" s="84"/>
      <c r="AB225" s="84"/>
      <c r="AC225" s="84"/>
      <c r="AD225" s="84"/>
      <c r="AE225" s="84"/>
      <c r="AF225" s="84"/>
      <c r="AG225" s="84"/>
      <c r="AH225" s="84"/>
      <c r="AI225" s="84"/>
      <c r="AJ225" s="84"/>
      <c r="AK225" s="84"/>
      <c r="AL225" s="84"/>
      <c r="AM225" s="84"/>
      <c r="AN225" s="84"/>
      <c r="AO225" s="84"/>
      <c r="AP225" s="84"/>
      <c r="AQ225" s="84"/>
      <c r="AR225" s="84"/>
      <c r="AS225" s="84"/>
      <c r="AT225" s="84"/>
      <c r="AU225" s="84"/>
      <c r="AV225" s="84"/>
      <c r="AW225" s="84"/>
      <c r="AX225" s="84"/>
      <c r="AY225" s="84"/>
      <c r="AZ225" s="84"/>
      <c r="BA225" s="84"/>
      <c r="BB225" s="84"/>
      <c r="BC225" s="84"/>
      <c r="BD225" s="84"/>
      <c r="BE225" s="84"/>
      <c r="BF225" s="84"/>
      <c r="BG225" s="84"/>
      <c r="BH225" s="84"/>
    </row>
    <row r="226" spans="1:60" x14ac:dyDescent="0.3">
      <c r="A226" s="84"/>
      <c r="J226" s="84"/>
      <c r="K226" s="84"/>
      <c r="L226" s="84"/>
      <c r="M226" s="84"/>
      <c r="N226" s="84"/>
      <c r="O226" s="84"/>
      <c r="P226" s="84"/>
      <c r="Q226" s="84"/>
      <c r="R226" s="84"/>
      <c r="S226" s="84"/>
      <c r="T226" s="84"/>
      <c r="U226" s="84"/>
      <c r="V226" s="84"/>
      <c r="W226" s="84"/>
      <c r="X226" s="84"/>
      <c r="Y226" s="84"/>
      <c r="Z226" s="84"/>
      <c r="AA226" s="84"/>
      <c r="AB226" s="84"/>
      <c r="AC226" s="84"/>
      <c r="AD226" s="84"/>
      <c r="AE226" s="84"/>
      <c r="AF226" s="84"/>
      <c r="AG226" s="84"/>
      <c r="AH226" s="84"/>
      <c r="AI226" s="84"/>
      <c r="AJ226" s="84"/>
      <c r="AK226" s="84"/>
      <c r="AL226" s="84"/>
      <c r="AM226" s="84"/>
      <c r="AN226" s="84"/>
      <c r="AO226" s="84"/>
      <c r="AP226" s="84"/>
      <c r="AQ226" s="84"/>
      <c r="AR226" s="84"/>
      <c r="AS226" s="84"/>
      <c r="AT226" s="84"/>
      <c r="AU226" s="84"/>
      <c r="AV226" s="84"/>
      <c r="AW226" s="84"/>
      <c r="AX226" s="84"/>
      <c r="AY226" s="84"/>
      <c r="AZ226" s="84"/>
      <c r="BA226" s="84"/>
      <c r="BB226" s="84"/>
      <c r="BC226" s="84"/>
      <c r="BD226" s="84"/>
      <c r="BE226" s="84"/>
      <c r="BF226" s="84"/>
      <c r="BG226" s="84"/>
      <c r="BH226" s="84"/>
    </row>
    <row r="227" spans="1:60" x14ac:dyDescent="0.3">
      <c r="A227" s="84"/>
      <c r="J227" s="84"/>
      <c r="K227" s="84"/>
      <c r="L227" s="84"/>
      <c r="M227" s="84"/>
      <c r="N227" s="84"/>
      <c r="O227" s="84"/>
      <c r="P227" s="84"/>
      <c r="Q227" s="84"/>
      <c r="R227" s="84"/>
      <c r="S227" s="84"/>
      <c r="T227" s="84"/>
      <c r="U227" s="84"/>
      <c r="V227" s="84"/>
      <c r="W227" s="84"/>
      <c r="X227" s="84"/>
      <c r="Y227" s="84"/>
      <c r="Z227" s="84"/>
      <c r="AA227" s="84"/>
      <c r="AB227" s="84"/>
      <c r="AC227" s="84"/>
      <c r="AD227" s="84"/>
      <c r="AE227" s="84"/>
      <c r="AF227" s="84"/>
      <c r="AG227" s="84"/>
      <c r="AH227" s="84"/>
      <c r="AI227" s="84"/>
      <c r="AJ227" s="84"/>
      <c r="AK227" s="84"/>
      <c r="AL227" s="84"/>
      <c r="AM227" s="84"/>
      <c r="AN227" s="84"/>
      <c r="AO227" s="84"/>
      <c r="AP227" s="84"/>
      <c r="AQ227" s="84"/>
      <c r="AR227" s="84"/>
      <c r="AS227" s="84"/>
      <c r="AT227" s="84"/>
      <c r="AU227" s="84"/>
      <c r="AV227" s="84"/>
      <c r="AW227" s="84"/>
      <c r="AX227" s="84"/>
      <c r="AY227" s="84"/>
      <c r="AZ227" s="84"/>
      <c r="BA227" s="84"/>
      <c r="BB227" s="84"/>
      <c r="BC227" s="84"/>
      <c r="BD227" s="84"/>
      <c r="BE227" s="84"/>
      <c r="BF227" s="84"/>
      <c r="BG227" s="84"/>
      <c r="BH227" s="84"/>
    </row>
    <row r="228" spans="1:60" x14ac:dyDescent="0.3">
      <c r="A228" s="84"/>
      <c r="J228" s="84"/>
      <c r="K228" s="84"/>
      <c r="L228" s="84"/>
      <c r="M228" s="84"/>
      <c r="N228" s="84"/>
      <c r="O228" s="84"/>
      <c r="P228" s="84"/>
      <c r="Q228" s="84"/>
      <c r="R228" s="84"/>
      <c r="S228" s="84"/>
      <c r="T228" s="84"/>
      <c r="U228" s="84"/>
      <c r="V228" s="84"/>
      <c r="W228" s="84"/>
      <c r="X228" s="84"/>
      <c r="Y228" s="84"/>
      <c r="Z228" s="84"/>
      <c r="AA228" s="84"/>
      <c r="AB228" s="84"/>
      <c r="AC228" s="84"/>
      <c r="AD228" s="84"/>
      <c r="AE228" s="84"/>
      <c r="AF228" s="84"/>
      <c r="AG228" s="84"/>
      <c r="AH228" s="84"/>
      <c r="AI228" s="84"/>
      <c r="AJ228" s="84"/>
      <c r="AK228" s="84"/>
      <c r="AL228" s="84"/>
      <c r="AM228" s="84"/>
      <c r="AN228" s="84"/>
      <c r="AO228" s="84"/>
      <c r="AP228" s="84"/>
      <c r="AQ228" s="84"/>
      <c r="AR228" s="84"/>
      <c r="AS228" s="84"/>
      <c r="AT228" s="84"/>
      <c r="AU228" s="84"/>
      <c r="AV228" s="84"/>
      <c r="AW228" s="84"/>
      <c r="AX228" s="84"/>
      <c r="AY228" s="84"/>
      <c r="AZ228" s="84"/>
      <c r="BA228" s="84"/>
      <c r="BB228" s="84"/>
      <c r="BC228" s="84"/>
      <c r="BD228" s="84"/>
      <c r="BE228" s="84"/>
      <c r="BF228" s="84"/>
      <c r="BG228" s="84"/>
      <c r="BH228" s="84"/>
    </row>
    <row r="229" spans="1:60" x14ac:dyDescent="0.3">
      <c r="A229" s="84"/>
      <c r="J229" s="84"/>
      <c r="K229" s="84"/>
      <c r="L229" s="84"/>
      <c r="M229" s="84"/>
      <c r="N229" s="84"/>
      <c r="O229" s="84"/>
      <c r="P229" s="84"/>
      <c r="Q229" s="84"/>
      <c r="R229" s="84"/>
      <c r="S229" s="84"/>
      <c r="T229" s="84"/>
      <c r="U229" s="84"/>
      <c r="V229" s="84"/>
      <c r="W229" s="84"/>
      <c r="X229" s="84"/>
      <c r="Y229" s="84"/>
      <c r="Z229" s="84"/>
      <c r="AA229" s="84"/>
      <c r="AB229" s="84"/>
      <c r="AC229" s="84"/>
      <c r="AD229" s="84"/>
      <c r="AE229" s="84"/>
      <c r="AF229" s="84"/>
      <c r="AG229" s="84"/>
      <c r="AH229" s="84"/>
      <c r="AI229" s="84"/>
      <c r="AJ229" s="84"/>
      <c r="AK229" s="84"/>
      <c r="AL229" s="84"/>
      <c r="AM229" s="84"/>
      <c r="AN229" s="84"/>
      <c r="AO229" s="84"/>
      <c r="AP229" s="84"/>
      <c r="AQ229" s="84"/>
      <c r="AR229" s="84"/>
      <c r="AS229" s="84"/>
      <c r="AT229" s="84"/>
      <c r="AU229" s="84"/>
      <c r="AV229" s="84"/>
      <c r="AW229" s="84"/>
      <c r="AX229" s="84"/>
      <c r="AY229" s="84"/>
      <c r="AZ229" s="84"/>
      <c r="BA229" s="84"/>
      <c r="BB229" s="84"/>
      <c r="BC229" s="84"/>
      <c r="BD229" s="84"/>
      <c r="BE229" s="84"/>
      <c r="BF229" s="84"/>
      <c r="BG229" s="84"/>
      <c r="BH229" s="84"/>
    </row>
    <row r="230" spans="1:60" x14ac:dyDescent="0.3">
      <c r="A230" s="84"/>
      <c r="J230" s="84"/>
      <c r="K230" s="84"/>
      <c r="L230" s="84"/>
      <c r="M230" s="84"/>
      <c r="N230" s="84"/>
      <c r="O230" s="84"/>
      <c r="P230" s="84"/>
      <c r="Q230" s="84"/>
      <c r="R230" s="84"/>
      <c r="S230" s="84"/>
      <c r="T230" s="84"/>
      <c r="U230" s="84"/>
      <c r="V230" s="84"/>
      <c r="W230" s="84"/>
      <c r="X230" s="84"/>
      <c r="Y230" s="84"/>
      <c r="Z230" s="84"/>
      <c r="AA230" s="84"/>
      <c r="AB230" s="84"/>
      <c r="AC230" s="84"/>
      <c r="AD230" s="84"/>
      <c r="AE230" s="84"/>
      <c r="AF230" s="84"/>
      <c r="AG230" s="84"/>
      <c r="AH230" s="84"/>
      <c r="AI230" s="84"/>
      <c r="AJ230" s="84"/>
      <c r="AK230" s="84"/>
      <c r="AL230" s="84"/>
      <c r="AM230" s="84"/>
      <c r="AN230" s="84"/>
      <c r="AO230" s="84"/>
      <c r="AP230" s="84"/>
      <c r="AQ230" s="84"/>
      <c r="AR230" s="84"/>
      <c r="AS230" s="84"/>
      <c r="AT230" s="84"/>
      <c r="AU230" s="84"/>
      <c r="AV230" s="84"/>
      <c r="AW230" s="84"/>
      <c r="AX230" s="84"/>
      <c r="AY230" s="84"/>
      <c r="AZ230" s="84"/>
      <c r="BA230" s="84"/>
      <c r="BB230" s="84"/>
      <c r="BC230" s="84"/>
      <c r="BD230" s="84"/>
      <c r="BE230" s="84"/>
      <c r="BF230" s="84"/>
      <c r="BG230" s="84"/>
      <c r="BH230" s="84"/>
    </row>
    <row r="231" spans="1:60" x14ac:dyDescent="0.3">
      <c r="A231" s="84"/>
      <c r="J231" s="84"/>
      <c r="K231" s="84"/>
      <c r="L231" s="84"/>
      <c r="M231" s="84"/>
      <c r="N231" s="84"/>
      <c r="O231" s="84"/>
      <c r="P231" s="84"/>
      <c r="Q231" s="84"/>
      <c r="R231" s="84"/>
      <c r="S231" s="84"/>
      <c r="T231" s="84"/>
      <c r="U231" s="84"/>
      <c r="V231" s="84"/>
      <c r="W231" s="84"/>
      <c r="X231" s="84"/>
      <c r="Y231" s="84"/>
      <c r="Z231" s="84"/>
      <c r="AA231" s="84"/>
      <c r="AB231" s="84"/>
      <c r="AC231" s="84"/>
      <c r="AD231" s="84"/>
      <c r="AE231" s="84"/>
      <c r="AF231" s="84"/>
      <c r="AG231" s="84"/>
      <c r="AH231" s="84"/>
      <c r="AI231" s="84"/>
      <c r="AJ231" s="84"/>
      <c r="AK231" s="84"/>
      <c r="AL231" s="84"/>
      <c r="AM231" s="84"/>
      <c r="AN231" s="84"/>
      <c r="AO231" s="84"/>
      <c r="AP231" s="84"/>
      <c r="AQ231" s="84"/>
      <c r="AR231" s="84"/>
      <c r="AS231" s="84"/>
      <c r="AT231" s="84"/>
      <c r="AU231" s="84"/>
      <c r="AV231" s="84"/>
      <c r="AW231" s="84"/>
      <c r="AX231" s="84"/>
      <c r="AY231" s="84"/>
      <c r="AZ231" s="84"/>
      <c r="BA231" s="84"/>
      <c r="BB231" s="84"/>
      <c r="BC231" s="84"/>
      <c r="BD231" s="84"/>
      <c r="BE231" s="84"/>
      <c r="BF231" s="84"/>
      <c r="BG231" s="84"/>
      <c r="BH231" s="84"/>
    </row>
    <row r="232" spans="1:60" x14ac:dyDescent="0.3">
      <c r="A232" s="84"/>
      <c r="J232" s="84"/>
      <c r="K232" s="84"/>
      <c r="L232" s="84"/>
      <c r="M232" s="84"/>
      <c r="N232" s="84"/>
      <c r="O232" s="84"/>
      <c r="P232" s="84"/>
      <c r="Q232" s="84"/>
      <c r="R232" s="84"/>
      <c r="S232" s="84"/>
      <c r="T232" s="84"/>
      <c r="U232" s="84"/>
      <c r="V232" s="84"/>
      <c r="W232" s="84"/>
      <c r="X232" s="84"/>
      <c r="Y232" s="84"/>
      <c r="Z232" s="84"/>
      <c r="AA232" s="84"/>
      <c r="AB232" s="84"/>
      <c r="AC232" s="84"/>
      <c r="AD232" s="84"/>
      <c r="AE232" s="84"/>
      <c r="AF232" s="84"/>
      <c r="AG232" s="84"/>
      <c r="AH232" s="84"/>
      <c r="AI232" s="84"/>
      <c r="AJ232" s="84"/>
      <c r="AK232" s="84"/>
      <c r="AL232" s="84"/>
      <c r="AM232" s="84"/>
      <c r="AN232" s="84"/>
      <c r="AO232" s="84"/>
      <c r="AP232" s="84"/>
      <c r="AQ232" s="84"/>
      <c r="AR232" s="84"/>
      <c r="AS232" s="84"/>
      <c r="AT232" s="84"/>
      <c r="AU232" s="84"/>
      <c r="AV232" s="84"/>
      <c r="AW232" s="84"/>
      <c r="AX232" s="84"/>
      <c r="AY232" s="84"/>
      <c r="AZ232" s="84"/>
      <c r="BA232" s="84"/>
      <c r="BB232" s="84"/>
      <c r="BC232" s="84"/>
      <c r="BD232" s="84"/>
      <c r="BE232" s="84"/>
      <c r="BF232" s="84"/>
      <c r="BG232" s="84"/>
      <c r="BH232" s="84"/>
    </row>
    <row r="233" spans="1:60" x14ac:dyDescent="0.3">
      <c r="A233" s="84"/>
      <c r="J233" s="84"/>
      <c r="K233" s="84"/>
      <c r="L233" s="84"/>
      <c r="M233" s="84"/>
      <c r="N233" s="84"/>
      <c r="O233" s="84"/>
      <c r="P233" s="84"/>
      <c r="Q233" s="84"/>
      <c r="R233" s="84"/>
      <c r="S233" s="84"/>
      <c r="T233" s="84"/>
      <c r="U233" s="84"/>
      <c r="V233" s="84"/>
      <c r="W233" s="84"/>
      <c r="X233" s="84"/>
      <c r="Y233" s="84"/>
      <c r="Z233" s="84"/>
      <c r="AA233" s="84"/>
      <c r="AB233" s="84"/>
      <c r="AC233" s="84"/>
      <c r="AD233" s="84"/>
      <c r="AE233" s="84"/>
      <c r="AF233" s="84"/>
      <c r="AG233" s="84"/>
      <c r="AH233" s="84"/>
      <c r="AI233" s="84"/>
      <c r="AJ233" s="84"/>
      <c r="AK233" s="84"/>
      <c r="AL233" s="84"/>
      <c r="AM233" s="84"/>
      <c r="AN233" s="84"/>
      <c r="AO233" s="84"/>
      <c r="AP233" s="84"/>
      <c r="AQ233" s="84"/>
      <c r="AR233" s="84"/>
      <c r="AS233" s="84"/>
      <c r="AT233" s="84"/>
      <c r="AU233" s="84"/>
      <c r="AV233" s="84"/>
      <c r="AW233" s="84"/>
      <c r="AX233" s="84"/>
      <c r="AY233" s="84"/>
      <c r="AZ233" s="84"/>
      <c r="BA233" s="84"/>
      <c r="BB233" s="84"/>
      <c r="BC233" s="84"/>
      <c r="BD233" s="84"/>
      <c r="BE233" s="84"/>
      <c r="BF233" s="84"/>
      <c r="BG233" s="84"/>
      <c r="BH233" s="84"/>
    </row>
    <row r="234" spans="1:60" x14ac:dyDescent="0.3">
      <c r="A234" s="84"/>
      <c r="J234" s="84"/>
      <c r="K234" s="84"/>
      <c r="L234" s="84"/>
      <c r="M234" s="84"/>
      <c r="N234" s="84"/>
      <c r="O234" s="84"/>
      <c r="P234" s="84"/>
      <c r="Q234" s="84"/>
      <c r="R234" s="84"/>
      <c r="S234" s="84"/>
      <c r="T234" s="84"/>
      <c r="U234" s="84"/>
      <c r="V234" s="84"/>
      <c r="W234" s="84"/>
      <c r="X234" s="84"/>
      <c r="Y234" s="84"/>
      <c r="Z234" s="84"/>
      <c r="AA234" s="84"/>
      <c r="AB234" s="84"/>
      <c r="AC234" s="84"/>
      <c r="AD234" s="84"/>
      <c r="AE234" s="84"/>
      <c r="AF234" s="84"/>
      <c r="AG234" s="84"/>
      <c r="AH234" s="84"/>
      <c r="AI234" s="84"/>
      <c r="AJ234" s="84"/>
      <c r="AK234" s="84"/>
      <c r="AL234" s="84"/>
      <c r="AM234" s="84"/>
      <c r="AN234" s="84"/>
      <c r="AO234" s="84"/>
      <c r="AP234" s="84"/>
      <c r="AQ234" s="84"/>
      <c r="AR234" s="84"/>
      <c r="AS234" s="84"/>
      <c r="AT234" s="84"/>
      <c r="AU234" s="84"/>
      <c r="AV234" s="84"/>
      <c r="AW234" s="84"/>
      <c r="AX234" s="84"/>
      <c r="AY234" s="84"/>
      <c r="AZ234" s="84"/>
      <c r="BA234" s="84"/>
      <c r="BB234" s="84"/>
      <c r="BC234" s="84"/>
      <c r="BD234" s="84"/>
      <c r="BE234" s="84"/>
      <c r="BF234" s="84"/>
      <c r="BG234" s="84"/>
      <c r="BH234" s="84"/>
    </row>
    <row r="235" spans="1:60" x14ac:dyDescent="0.3">
      <c r="A235" s="84"/>
      <c r="J235" s="84"/>
      <c r="K235" s="84"/>
      <c r="L235" s="84"/>
      <c r="M235" s="84"/>
      <c r="N235" s="84"/>
      <c r="O235" s="84"/>
      <c r="P235" s="84"/>
      <c r="Q235" s="84"/>
      <c r="R235" s="84"/>
      <c r="S235" s="84"/>
      <c r="T235" s="84"/>
      <c r="U235" s="84"/>
      <c r="V235" s="84"/>
      <c r="W235" s="84"/>
      <c r="X235" s="84"/>
      <c r="Y235" s="84"/>
      <c r="Z235" s="84"/>
      <c r="AA235" s="84"/>
      <c r="AB235" s="84"/>
      <c r="AC235" s="84"/>
      <c r="AD235" s="84"/>
      <c r="AE235" s="84"/>
      <c r="AF235" s="84"/>
      <c r="AG235" s="84"/>
      <c r="AH235" s="84"/>
      <c r="AI235" s="84"/>
      <c r="AJ235" s="84"/>
      <c r="AK235" s="84"/>
      <c r="AL235" s="84"/>
      <c r="AM235" s="84"/>
      <c r="AN235" s="84"/>
      <c r="AO235" s="84"/>
      <c r="AP235" s="84"/>
      <c r="AQ235" s="84"/>
      <c r="AR235" s="84"/>
      <c r="AS235" s="84"/>
      <c r="AT235" s="84"/>
      <c r="AU235" s="84"/>
      <c r="AV235" s="84"/>
      <c r="AW235" s="84"/>
      <c r="AX235" s="84"/>
      <c r="AY235" s="84"/>
      <c r="AZ235" s="84"/>
      <c r="BA235" s="84"/>
      <c r="BB235" s="84"/>
      <c r="BC235" s="84"/>
      <c r="BD235" s="84"/>
      <c r="BE235" s="84"/>
      <c r="BF235" s="84"/>
      <c r="BG235" s="84"/>
      <c r="BH235" s="84"/>
    </row>
    <row r="236" spans="1:60" x14ac:dyDescent="0.3">
      <c r="A236" s="84"/>
      <c r="J236" s="84"/>
      <c r="K236" s="84"/>
      <c r="L236" s="84"/>
      <c r="M236" s="84"/>
      <c r="N236" s="84"/>
      <c r="O236" s="84"/>
      <c r="P236" s="84"/>
      <c r="Q236" s="84"/>
      <c r="R236" s="84"/>
      <c r="S236" s="84"/>
      <c r="T236" s="84"/>
      <c r="U236" s="84"/>
      <c r="V236" s="84"/>
      <c r="W236" s="84"/>
      <c r="X236" s="84"/>
      <c r="Y236" s="84"/>
      <c r="Z236" s="84"/>
      <c r="AA236" s="84"/>
      <c r="AB236" s="84"/>
      <c r="AC236" s="84"/>
      <c r="AD236" s="84"/>
      <c r="AE236" s="84"/>
      <c r="AF236" s="84"/>
      <c r="AG236" s="84"/>
      <c r="AH236" s="84"/>
      <c r="AI236" s="84"/>
      <c r="AJ236" s="84"/>
      <c r="AK236" s="84"/>
      <c r="AL236" s="84"/>
      <c r="AM236" s="84"/>
      <c r="AN236" s="84"/>
      <c r="AO236" s="84"/>
      <c r="AP236" s="84"/>
      <c r="AQ236" s="84"/>
      <c r="AR236" s="84"/>
      <c r="AS236" s="84"/>
      <c r="AT236" s="84"/>
      <c r="AU236" s="84"/>
      <c r="AV236" s="84"/>
      <c r="AW236" s="84"/>
      <c r="AX236" s="84"/>
      <c r="AY236" s="84"/>
      <c r="AZ236" s="84"/>
      <c r="BA236" s="84"/>
      <c r="BB236" s="84"/>
      <c r="BC236" s="84"/>
      <c r="BD236" s="84"/>
      <c r="BE236" s="84"/>
      <c r="BF236" s="84"/>
      <c r="BG236" s="84"/>
      <c r="BH236" s="84"/>
    </row>
    <row r="237" spans="1:60" x14ac:dyDescent="0.3">
      <c r="A237" s="84"/>
      <c r="J237" s="84"/>
      <c r="K237" s="84"/>
      <c r="L237" s="84"/>
      <c r="M237" s="84"/>
      <c r="N237" s="84"/>
      <c r="O237" s="84"/>
      <c r="P237" s="84"/>
      <c r="Q237" s="84"/>
      <c r="R237" s="84"/>
      <c r="S237" s="84"/>
      <c r="T237" s="84"/>
      <c r="U237" s="84"/>
      <c r="V237" s="84"/>
      <c r="W237" s="84"/>
      <c r="X237" s="84"/>
      <c r="Y237" s="84"/>
      <c r="Z237" s="84"/>
      <c r="AA237" s="84"/>
      <c r="AB237" s="84"/>
      <c r="AC237" s="84"/>
      <c r="AD237" s="84"/>
      <c r="AE237" s="84"/>
      <c r="AF237" s="84"/>
      <c r="AG237" s="84"/>
      <c r="AH237" s="84"/>
      <c r="AI237" s="84"/>
      <c r="AJ237" s="84"/>
      <c r="AK237" s="84"/>
      <c r="AL237" s="84"/>
      <c r="AM237" s="84"/>
      <c r="AN237" s="84"/>
      <c r="AO237" s="84"/>
      <c r="AP237" s="84"/>
      <c r="AQ237" s="84"/>
      <c r="AR237" s="84"/>
      <c r="AS237" s="84"/>
      <c r="AT237" s="84"/>
      <c r="AU237" s="84"/>
      <c r="AV237" s="84"/>
      <c r="AW237" s="84"/>
      <c r="AX237" s="84"/>
      <c r="AY237" s="84"/>
      <c r="AZ237" s="84"/>
      <c r="BA237" s="84"/>
      <c r="BB237" s="84"/>
      <c r="BC237" s="84"/>
      <c r="BD237" s="84"/>
      <c r="BE237" s="84"/>
      <c r="BF237" s="84"/>
      <c r="BG237" s="84"/>
      <c r="BH237" s="84"/>
    </row>
    <row r="238" spans="1:60" x14ac:dyDescent="0.3">
      <c r="A238" s="84"/>
      <c r="J238" s="84"/>
      <c r="K238" s="84"/>
      <c r="L238" s="84"/>
      <c r="M238" s="84"/>
      <c r="N238" s="84"/>
      <c r="O238" s="84"/>
      <c r="P238" s="84"/>
      <c r="Q238" s="84"/>
      <c r="R238" s="84"/>
      <c r="S238" s="84"/>
      <c r="T238" s="84"/>
      <c r="U238" s="84"/>
      <c r="V238" s="84"/>
      <c r="W238" s="84"/>
      <c r="X238" s="84"/>
      <c r="Y238" s="84"/>
      <c r="Z238" s="84"/>
      <c r="AA238" s="84"/>
      <c r="AB238" s="84"/>
      <c r="AC238" s="84"/>
      <c r="AD238" s="84"/>
      <c r="AE238" s="84"/>
      <c r="AF238" s="84"/>
      <c r="AG238" s="84"/>
      <c r="AH238" s="84"/>
      <c r="AI238" s="84"/>
      <c r="AJ238" s="84"/>
      <c r="AK238" s="84"/>
      <c r="AL238" s="84"/>
      <c r="AM238" s="84"/>
      <c r="AN238" s="84"/>
      <c r="AO238" s="84"/>
      <c r="AP238" s="84"/>
      <c r="AQ238" s="84"/>
      <c r="AR238" s="84"/>
      <c r="AS238" s="84"/>
      <c r="AT238" s="84"/>
      <c r="AU238" s="84"/>
      <c r="AV238" s="84"/>
      <c r="AW238" s="84"/>
      <c r="AX238" s="84"/>
      <c r="AY238" s="84"/>
      <c r="AZ238" s="84"/>
      <c r="BA238" s="84"/>
      <c r="BB238" s="84"/>
      <c r="BC238" s="84"/>
      <c r="BD238" s="84"/>
      <c r="BE238" s="84"/>
      <c r="BF238" s="84"/>
      <c r="BG238" s="84"/>
      <c r="BH238" s="84"/>
    </row>
    <row r="239" spans="1:60" x14ac:dyDescent="0.3">
      <c r="A239" s="84"/>
      <c r="J239" s="84"/>
      <c r="K239" s="84"/>
      <c r="L239" s="84"/>
      <c r="M239" s="84"/>
      <c r="N239" s="84"/>
      <c r="O239" s="84"/>
      <c r="P239" s="84"/>
      <c r="Q239" s="84"/>
      <c r="R239" s="84"/>
      <c r="S239" s="84"/>
      <c r="T239" s="84"/>
      <c r="U239" s="84"/>
      <c r="V239" s="84"/>
      <c r="W239" s="84"/>
      <c r="X239" s="84"/>
      <c r="Y239" s="84"/>
      <c r="Z239" s="84"/>
      <c r="AA239" s="84"/>
      <c r="AB239" s="84"/>
      <c r="AC239" s="84"/>
      <c r="AD239" s="84"/>
      <c r="AE239" s="84"/>
      <c r="AF239" s="84"/>
      <c r="AG239" s="84"/>
      <c r="AH239" s="84"/>
      <c r="AI239" s="84"/>
      <c r="AJ239" s="84"/>
      <c r="AK239" s="84"/>
      <c r="AL239" s="84"/>
      <c r="AM239" s="84"/>
      <c r="AN239" s="84"/>
      <c r="AO239" s="84"/>
      <c r="AP239" s="84"/>
      <c r="AQ239" s="84"/>
      <c r="AR239" s="84"/>
      <c r="AS239" s="84"/>
      <c r="AT239" s="84"/>
      <c r="AU239" s="84"/>
      <c r="AV239" s="84"/>
      <c r="AW239" s="84"/>
      <c r="AX239" s="84"/>
      <c r="AY239" s="84"/>
      <c r="AZ239" s="84"/>
      <c r="BA239" s="84"/>
      <c r="BB239" s="84"/>
      <c r="BC239" s="84"/>
      <c r="BD239" s="84"/>
      <c r="BE239" s="84"/>
      <c r="BF239" s="84"/>
      <c r="BG239" s="84"/>
      <c r="BH239" s="84"/>
    </row>
    <row r="240" spans="1:60" x14ac:dyDescent="0.3">
      <c r="A240" s="84"/>
      <c r="J240" s="84"/>
      <c r="K240" s="84"/>
      <c r="L240" s="84"/>
      <c r="M240" s="84"/>
      <c r="N240" s="84"/>
      <c r="O240" s="84"/>
      <c r="P240" s="84"/>
      <c r="Q240" s="84"/>
      <c r="R240" s="84"/>
      <c r="S240" s="84"/>
      <c r="T240" s="84"/>
      <c r="U240" s="84"/>
      <c r="V240" s="84"/>
      <c r="W240" s="84"/>
      <c r="X240" s="84"/>
      <c r="Y240" s="84"/>
      <c r="Z240" s="84"/>
      <c r="AA240" s="84"/>
      <c r="AB240" s="84"/>
      <c r="AC240" s="84"/>
      <c r="AD240" s="84"/>
      <c r="AE240" s="84"/>
      <c r="AF240" s="84"/>
      <c r="AG240" s="84"/>
      <c r="AH240" s="84"/>
      <c r="AI240" s="84"/>
      <c r="AJ240" s="84"/>
      <c r="AK240" s="84"/>
      <c r="AL240" s="84"/>
      <c r="AM240" s="84"/>
      <c r="AN240" s="84"/>
      <c r="AO240" s="84"/>
      <c r="AP240" s="84"/>
      <c r="AQ240" s="84"/>
      <c r="AR240" s="84"/>
      <c r="AS240" s="84"/>
      <c r="AT240" s="84"/>
      <c r="AU240" s="84"/>
      <c r="AV240" s="84"/>
      <c r="AW240" s="84"/>
      <c r="AX240" s="84"/>
      <c r="AY240" s="84"/>
      <c r="AZ240" s="84"/>
      <c r="BA240" s="84"/>
      <c r="BB240" s="84"/>
      <c r="BC240" s="84"/>
      <c r="BD240" s="84"/>
      <c r="BE240" s="84"/>
      <c r="BF240" s="84"/>
      <c r="BG240" s="84"/>
      <c r="BH240" s="84"/>
    </row>
    <row r="241" spans="1:60" x14ac:dyDescent="0.3">
      <c r="A241" s="84"/>
      <c r="J241" s="84"/>
      <c r="K241" s="84"/>
      <c r="L241" s="84"/>
      <c r="M241" s="84"/>
      <c r="N241" s="84"/>
      <c r="O241" s="84"/>
      <c r="P241" s="84"/>
      <c r="Q241" s="84"/>
      <c r="R241" s="84"/>
      <c r="S241" s="84"/>
      <c r="T241" s="84"/>
      <c r="U241" s="84"/>
      <c r="V241" s="84"/>
      <c r="W241" s="84"/>
      <c r="X241" s="84"/>
      <c r="Y241" s="84"/>
      <c r="Z241" s="84"/>
      <c r="AA241" s="84"/>
      <c r="AB241" s="84"/>
      <c r="AC241" s="84"/>
      <c r="AD241" s="84"/>
      <c r="AE241" s="84"/>
      <c r="AF241" s="84"/>
      <c r="AG241" s="84"/>
      <c r="AH241" s="84"/>
      <c r="AI241" s="84"/>
      <c r="AJ241" s="84"/>
      <c r="AK241" s="84"/>
      <c r="AL241" s="84"/>
      <c r="AM241" s="84"/>
      <c r="AN241" s="84"/>
      <c r="AO241" s="84"/>
      <c r="AP241" s="84"/>
      <c r="AQ241" s="84"/>
      <c r="AR241" s="84"/>
      <c r="AS241" s="84"/>
      <c r="AT241" s="84"/>
      <c r="AU241" s="84"/>
      <c r="AV241" s="84"/>
      <c r="AW241" s="84"/>
      <c r="AX241" s="84"/>
      <c r="AY241" s="84"/>
      <c r="AZ241" s="84"/>
      <c r="BA241" s="84"/>
      <c r="BB241" s="84"/>
      <c r="BC241" s="84"/>
      <c r="BD241" s="84"/>
      <c r="BE241" s="84"/>
      <c r="BF241" s="84"/>
      <c r="BG241" s="84"/>
      <c r="BH241" s="84"/>
    </row>
    <row r="242" spans="1:60" x14ac:dyDescent="0.3">
      <c r="A242" s="84"/>
      <c r="J242" s="84"/>
      <c r="K242" s="84"/>
      <c r="L242" s="84"/>
      <c r="M242" s="84"/>
      <c r="N242" s="84"/>
      <c r="O242" s="84"/>
      <c r="P242" s="84"/>
      <c r="Q242" s="84"/>
      <c r="R242" s="84"/>
      <c r="S242" s="84"/>
      <c r="T242" s="84"/>
      <c r="U242" s="84"/>
      <c r="V242" s="84"/>
      <c r="W242" s="84"/>
      <c r="X242" s="84"/>
      <c r="Y242" s="84"/>
      <c r="Z242" s="84"/>
      <c r="AA242" s="84"/>
      <c r="AB242" s="84"/>
      <c r="AC242" s="84"/>
      <c r="AD242" s="84"/>
      <c r="AE242" s="84"/>
      <c r="AF242" s="84"/>
      <c r="AG242" s="84"/>
      <c r="AH242" s="84"/>
      <c r="AI242" s="84"/>
      <c r="AJ242" s="84"/>
      <c r="AK242" s="84"/>
      <c r="AL242" s="84"/>
      <c r="AM242" s="84"/>
      <c r="AN242" s="84"/>
      <c r="AO242" s="84"/>
      <c r="AP242" s="84"/>
      <c r="AQ242" s="84"/>
      <c r="AR242" s="84"/>
      <c r="AS242" s="84"/>
      <c r="AT242" s="84"/>
      <c r="AU242" s="84"/>
      <c r="AV242" s="84"/>
      <c r="AW242" s="84"/>
      <c r="AX242" s="84"/>
      <c r="AY242" s="84"/>
      <c r="AZ242" s="84"/>
      <c r="BA242" s="84"/>
      <c r="BB242" s="84"/>
      <c r="BC242" s="84"/>
      <c r="BD242" s="84"/>
      <c r="BE242" s="84"/>
      <c r="BF242" s="84"/>
      <c r="BG242" s="84"/>
      <c r="BH242" s="84"/>
    </row>
    <row r="243" spans="1:60" x14ac:dyDescent="0.3">
      <c r="A243" s="84"/>
      <c r="J243" s="84"/>
      <c r="K243" s="84"/>
      <c r="L243" s="84"/>
      <c r="M243" s="84"/>
      <c r="N243" s="84"/>
      <c r="O243" s="84"/>
      <c r="P243" s="84"/>
      <c r="Q243" s="84"/>
      <c r="R243" s="84"/>
      <c r="S243" s="84"/>
      <c r="T243" s="84"/>
      <c r="U243" s="84"/>
      <c r="V243" s="84"/>
      <c r="W243" s="84"/>
      <c r="X243" s="84"/>
      <c r="Y243" s="84"/>
      <c r="Z243" s="84"/>
      <c r="AA243" s="84"/>
      <c r="AB243" s="84"/>
      <c r="AC243" s="84"/>
      <c r="AD243" s="84"/>
      <c r="AE243" s="84"/>
      <c r="AF243" s="84"/>
      <c r="AG243" s="84"/>
      <c r="AH243" s="84"/>
      <c r="AI243" s="84"/>
      <c r="AJ243" s="84"/>
      <c r="AK243" s="84"/>
      <c r="AL243" s="84"/>
      <c r="AM243" s="84"/>
      <c r="AN243" s="84"/>
      <c r="AO243" s="84"/>
      <c r="AP243" s="84"/>
      <c r="AQ243" s="84"/>
      <c r="AR243" s="84"/>
      <c r="AS243" s="84"/>
      <c r="AT243" s="84"/>
      <c r="AU243" s="84"/>
      <c r="AV243" s="84"/>
      <c r="AW243" s="84"/>
      <c r="AX243" s="84"/>
      <c r="AY243" s="84"/>
      <c r="AZ243" s="84"/>
      <c r="BA243" s="84"/>
      <c r="BB243" s="84"/>
      <c r="BC243" s="84"/>
      <c r="BD243" s="84"/>
      <c r="BE243" s="84"/>
      <c r="BF243" s="84"/>
      <c r="BG243" s="84"/>
      <c r="BH243" s="84"/>
    </row>
    <row r="244" spans="1:60" x14ac:dyDescent="0.3">
      <c r="A244" s="84"/>
      <c r="J244" s="84"/>
      <c r="K244" s="84"/>
      <c r="L244" s="84"/>
      <c r="M244" s="84"/>
      <c r="N244" s="84"/>
      <c r="O244" s="84"/>
      <c r="P244" s="84"/>
      <c r="Q244" s="84"/>
      <c r="R244" s="84"/>
      <c r="S244" s="84"/>
      <c r="T244" s="84"/>
      <c r="U244" s="84"/>
      <c r="V244" s="84"/>
      <c r="W244" s="84"/>
      <c r="X244" s="84"/>
      <c r="Y244" s="84"/>
      <c r="Z244" s="84"/>
      <c r="AA244" s="84"/>
      <c r="AB244" s="84"/>
      <c r="AC244" s="84"/>
      <c r="AD244" s="84"/>
      <c r="AE244" s="84"/>
      <c r="AF244" s="84"/>
      <c r="AG244" s="84"/>
      <c r="AH244" s="84"/>
      <c r="AI244" s="84"/>
      <c r="AJ244" s="84"/>
      <c r="AK244" s="84"/>
      <c r="AL244" s="84"/>
      <c r="AM244" s="84"/>
      <c r="AN244" s="84"/>
      <c r="AO244" s="84"/>
      <c r="AP244" s="84"/>
      <c r="AQ244" s="84"/>
      <c r="AR244" s="84"/>
      <c r="AS244" s="84"/>
      <c r="AT244" s="84"/>
      <c r="AU244" s="84"/>
      <c r="AV244" s="84"/>
      <c r="AW244" s="84"/>
      <c r="AX244" s="84"/>
      <c r="AY244" s="84"/>
      <c r="AZ244" s="84"/>
      <c r="BA244" s="84"/>
      <c r="BB244" s="84"/>
      <c r="BC244" s="84"/>
      <c r="BD244" s="84"/>
      <c r="BE244" s="84"/>
      <c r="BF244" s="84"/>
      <c r="BG244" s="84"/>
      <c r="BH244" s="84"/>
    </row>
    <row r="245" spans="1:60" x14ac:dyDescent="0.3">
      <c r="A245" s="84"/>
    </row>
    <row r="246" spans="1:60" x14ac:dyDescent="0.3">
      <c r="A246" s="84"/>
    </row>
    <row r="247" spans="1:60" x14ac:dyDescent="0.3">
      <c r="A247" s="84"/>
    </row>
    <row r="248" spans="1:60" x14ac:dyDescent="0.3">
      <c r="A248" s="84"/>
    </row>
  </sheetData>
  <sheetProtection algorithmName="SHA-512" hashValue="pk41qPkreGaIienBHjYN6qHrG0CgO529+BqkFfOkTGgU8ieLIk2ly7oHCkTe6nIJwtUs4b/6dT5t6eEiLeXG7Q==" saltValue="1Vg2zxH2JXOw6ZLmo/E9SA==" spinCount="100000" sheet="1" objects="1" scenarios="1"/>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55"/>
  <sheetViews>
    <sheetView zoomScale="90" zoomScaleNormal="90" workbookViewId="0">
      <selection activeCell="B8" sqref="B8"/>
    </sheetView>
  </sheetViews>
  <sheetFormatPr baseColWidth="10" defaultRowHeight="14.4" x14ac:dyDescent="0.3"/>
  <cols>
    <col min="2" max="2" width="24.109375" customWidth="1"/>
    <col min="3" max="3" width="70.109375" customWidth="1"/>
    <col min="4" max="4" width="29.77734375" customWidth="1"/>
  </cols>
  <sheetData>
    <row r="1" spans="1:37" ht="23.4" x14ac:dyDescent="0.3">
      <c r="A1" s="84"/>
      <c r="B1" s="401" t="s">
        <v>53</v>
      </c>
      <c r="C1" s="401"/>
      <c r="D1" s="401"/>
      <c r="E1" s="84"/>
      <c r="F1" s="84"/>
      <c r="G1" s="84"/>
      <c r="H1" s="84"/>
      <c r="I1" s="84"/>
      <c r="J1" s="84"/>
      <c r="K1" s="84"/>
      <c r="L1" s="84"/>
      <c r="M1" s="84"/>
      <c r="N1" s="84"/>
      <c r="O1" s="84"/>
      <c r="P1" s="84"/>
      <c r="Q1" s="84"/>
      <c r="R1" s="84"/>
      <c r="S1" s="84"/>
      <c r="T1" s="84"/>
      <c r="U1" s="84"/>
      <c r="V1" s="84"/>
      <c r="W1" s="84"/>
      <c r="X1" s="84"/>
      <c r="Y1" s="84"/>
      <c r="Z1" s="84"/>
      <c r="AA1" s="84"/>
      <c r="AB1" s="84"/>
      <c r="AC1" s="84"/>
      <c r="AD1" s="84"/>
      <c r="AE1" s="84"/>
    </row>
    <row r="2" spans="1:37" x14ac:dyDescent="0.3">
      <c r="A2" s="84"/>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row>
    <row r="3" spans="1:37" ht="25.2" x14ac:dyDescent="0.3">
      <c r="A3" s="84"/>
      <c r="B3" s="11"/>
      <c r="C3" s="12" t="s">
        <v>50</v>
      </c>
      <c r="D3" s="12" t="s">
        <v>3</v>
      </c>
      <c r="E3" s="84"/>
      <c r="F3" s="84"/>
      <c r="G3" s="84"/>
      <c r="H3" s="84"/>
      <c r="I3" s="84"/>
      <c r="J3" s="84"/>
      <c r="K3" s="84"/>
      <c r="L3" s="84"/>
      <c r="M3" s="84"/>
      <c r="N3" s="84"/>
      <c r="O3" s="84"/>
      <c r="P3" s="84"/>
      <c r="Q3" s="84"/>
      <c r="R3" s="84"/>
      <c r="S3" s="84"/>
      <c r="T3" s="84"/>
      <c r="U3" s="84"/>
      <c r="V3" s="84"/>
      <c r="W3" s="84"/>
      <c r="X3" s="84"/>
      <c r="Y3" s="84"/>
      <c r="Z3" s="84"/>
      <c r="AA3" s="84"/>
      <c r="AB3" s="84"/>
      <c r="AC3" s="84"/>
      <c r="AD3" s="84"/>
      <c r="AE3" s="84"/>
    </row>
    <row r="4" spans="1:37" ht="50.4" x14ac:dyDescent="0.3">
      <c r="A4" s="84"/>
      <c r="B4" s="13" t="s">
        <v>49</v>
      </c>
      <c r="C4" s="14" t="s">
        <v>206</v>
      </c>
      <c r="D4" s="15">
        <v>0.2</v>
      </c>
      <c r="E4" s="84"/>
      <c r="F4" s="84"/>
      <c r="G4" s="84"/>
      <c r="H4" s="84"/>
      <c r="I4" s="84"/>
      <c r="J4" s="84"/>
      <c r="K4" s="84"/>
      <c r="L4" s="84"/>
      <c r="M4" s="84"/>
      <c r="N4" s="84"/>
      <c r="O4" s="84"/>
      <c r="P4" s="84"/>
      <c r="Q4" s="84"/>
      <c r="R4" s="84"/>
      <c r="S4" s="84"/>
      <c r="T4" s="84"/>
      <c r="U4" s="84"/>
      <c r="V4" s="84"/>
      <c r="W4" s="84"/>
      <c r="X4" s="84"/>
      <c r="Y4" s="84"/>
      <c r="Z4" s="84"/>
      <c r="AA4" s="84"/>
      <c r="AB4" s="84"/>
      <c r="AC4" s="84"/>
      <c r="AD4" s="84"/>
      <c r="AE4" s="84"/>
    </row>
    <row r="5" spans="1:37" ht="50.4" x14ac:dyDescent="0.3">
      <c r="A5" s="84"/>
      <c r="B5" s="16" t="s">
        <v>51</v>
      </c>
      <c r="C5" s="17" t="s">
        <v>207</v>
      </c>
      <c r="D5" s="18">
        <v>0.4</v>
      </c>
      <c r="E5" s="84"/>
      <c r="F5" s="84"/>
      <c r="G5" s="84"/>
      <c r="H5" s="84"/>
      <c r="I5" s="84"/>
      <c r="J5" s="84"/>
      <c r="K5" s="84"/>
      <c r="L5" s="84"/>
      <c r="M5" s="84"/>
      <c r="N5" s="84"/>
      <c r="O5" s="84"/>
      <c r="P5" s="84"/>
      <c r="Q5" s="84"/>
      <c r="R5" s="84"/>
      <c r="S5" s="84"/>
      <c r="T5" s="84"/>
      <c r="U5" s="84"/>
      <c r="V5" s="84"/>
      <c r="W5" s="84"/>
      <c r="X5" s="84"/>
      <c r="Y5" s="84"/>
      <c r="Z5" s="84"/>
      <c r="AA5" s="84"/>
      <c r="AB5" s="84"/>
      <c r="AC5" s="84"/>
      <c r="AD5" s="84"/>
      <c r="AE5" s="84"/>
    </row>
    <row r="6" spans="1:37" ht="50.4" x14ac:dyDescent="0.3">
      <c r="A6" s="84"/>
      <c r="B6" s="19" t="s">
        <v>99</v>
      </c>
      <c r="C6" s="17" t="s">
        <v>208</v>
      </c>
      <c r="D6" s="18">
        <v>0.6</v>
      </c>
      <c r="E6" s="84"/>
      <c r="F6" s="84"/>
      <c r="G6" s="84"/>
      <c r="H6" s="84"/>
      <c r="I6" s="84"/>
      <c r="J6" s="84"/>
      <c r="K6" s="84"/>
      <c r="L6" s="84"/>
      <c r="M6" s="84"/>
      <c r="N6" s="84"/>
      <c r="O6" s="84"/>
      <c r="P6" s="84"/>
      <c r="Q6" s="84"/>
      <c r="R6" s="84"/>
      <c r="S6" s="84"/>
      <c r="T6" s="84"/>
      <c r="U6" s="84"/>
      <c r="V6" s="84"/>
      <c r="W6" s="84"/>
      <c r="X6" s="84"/>
      <c r="Y6" s="84"/>
      <c r="Z6" s="84"/>
      <c r="AA6" s="84"/>
      <c r="AB6" s="84"/>
      <c r="AC6" s="84"/>
      <c r="AD6" s="84"/>
      <c r="AE6" s="84"/>
    </row>
    <row r="7" spans="1:37" ht="75.599999999999994" x14ac:dyDescent="0.3">
      <c r="A7" s="84"/>
      <c r="B7" s="20" t="s">
        <v>5</v>
      </c>
      <c r="C7" s="17" t="s">
        <v>209</v>
      </c>
      <c r="D7" s="18">
        <v>0.8</v>
      </c>
      <c r="E7" s="84"/>
      <c r="F7" s="84"/>
      <c r="G7" s="84"/>
      <c r="H7" s="84"/>
      <c r="I7" s="84"/>
      <c r="J7" s="84"/>
      <c r="K7" s="84"/>
      <c r="L7" s="84"/>
      <c r="M7" s="84"/>
      <c r="N7" s="84"/>
      <c r="O7" s="84"/>
      <c r="P7" s="84"/>
      <c r="Q7" s="84"/>
      <c r="R7" s="84"/>
      <c r="S7" s="84"/>
      <c r="T7" s="84"/>
      <c r="U7" s="84"/>
      <c r="V7" s="84"/>
      <c r="W7" s="84"/>
      <c r="X7" s="84"/>
      <c r="Y7" s="84"/>
      <c r="Z7" s="84"/>
      <c r="AA7" s="84"/>
      <c r="AB7" s="84"/>
      <c r="AC7" s="84"/>
      <c r="AD7" s="84"/>
      <c r="AE7" s="84"/>
    </row>
    <row r="8" spans="1:37" ht="50.4" x14ac:dyDescent="0.3">
      <c r="A8" s="84"/>
      <c r="B8" s="21" t="s">
        <v>52</v>
      </c>
      <c r="C8" s="17" t="s">
        <v>210</v>
      </c>
      <c r="D8" s="18">
        <v>1</v>
      </c>
      <c r="E8" s="84"/>
      <c r="F8" s="84"/>
      <c r="G8" s="84"/>
      <c r="H8" s="84"/>
      <c r="I8" s="84"/>
      <c r="J8" s="84"/>
      <c r="K8" s="84"/>
      <c r="L8" s="84"/>
      <c r="M8" s="84"/>
      <c r="N8" s="84"/>
      <c r="O8" s="84"/>
      <c r="P8" s="84"/>
      <c r="Q8" s="84"/>
      <c r="R8" s="84"/>
      <c r="S8" s="84"/>
      <c r="T8" s="84"/>
      <c r="U8" s="84"/>
      <c r="V8" s="84"/>
      <c r="W8" s="84"/>
      <c r="X8" s="84"/>
      <c r="Y8" s="84"/>
      <c r="Z8" s="84"/>
      <c r="AA8" s="84"/>
      <c r="AB8" s="84"/>
      <c r="AC8" s="84"/>
      <c r="AD8" s="84"/>
      <c r="AE8" s="84"/>
    </row>
    <row r="9" spans="1:37" x14ac:dyDescent="0.3">
      <c r="A9" s="84"/>
      <c r="B9" s="108"/>
      <c r="C9" s="108"/>
      <c r="D9" s="108"/>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row>
    <row r="10" spans="1:37" x14ac:dyDescent="0.3">
      <c r="A10" s="84"/>
      <c r="B10" s="109"/>
      <c r="C10" s="108"/>
      <c r="D10" s="108"/>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row>
    <row r="11" spans="1:37" x14ac:dyDescent="0.3">
      <c r="A11" s="84"/>
      <c r="B11" s="108"/>
      <c r="C11" s="108"/>
      <c r="D11" s="108"/>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row>
    <row r="12" spans="1:37" x14ac:dyDescent="0.3">
      <c r="A12" s="84"/>
      <c r="B12" s="108"/>
      <c r="C12" s="108"/>
      <c r="D12" s="108"/>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row>
    <row r="13" spans="1:37" x14ac:dyDescent="0.3">
      <c r="A13" s="84"/>
      <c r="B13" s="108"/>
      <c r="C13" s="108"/>
      <c r="D13" s="108"/>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row>
    <row r="14" spans="1:37" x14ac:dyDescent="0.3">
      <c r="A14" s="84"/>
      <c r="B14" s="108"/>
      <c r="C14" s="108"/>
      <c r="D14" s="108"/>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row>
    <row r="15" spans="1:37" x14ac:dyDescent="0.3">
      <c r="A15" s="84"/>
      <c r="B15" s="108"/>
      <c r="C15" s="108"/>
      <c r="D15" s="108"/>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row>
    <row r="16" spans="1:37" x14ac:dyDescent="0.3">
      <c r="A16" s="84"/>
      <c r="B16" s="108"/>
      <c r="C16" s="108"/>
      <c r="D16" s="108"/>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row>
    <row r="17" spans="1:37" x14ac:dyDescent="0.3">
      <c r="A17" s="84"/>
      <c r="B17" s="108"/>
      <c r="C17" s="108"/>
      <c r="D17" s="108"/>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row>
    <row r="18" spans="1:37" x14ac:dyDescent="0.3">
      <c r="A18" s="84"/>
      <c r="B18" s="108"/>
      <c r="C18" s="108"/>
      <c r="D18" s="108"/>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row>
    <row r="19" spans="1:37" x14ac:dyDescent="0.3">
      <c r="A19" s="84"/>
      <c r="B19" s="84"/>
      <c r="C19" s="84"/>
      <c r="D19" s="84"/>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row>
    <row r="20" spans="1:37" x14ac:dyDescent="0.3">
      <c r="A20" s="84"/>
      <c r="B20" s="84"/>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row>
    <row r="21" spans="1:37" x14ac:dyDescent="0.3">
      <c r="A21" s="84"/>
      <c r="B21" s="84"/>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row>
    <row r="22" spans="1:37" x14ac:dyDescent="0.3">
      <c r="A22" s="84"/>
      <c r="B22" s="84"/>
      <c r="C22" s="84"/>
      <c r="D22" s="84"/>
      <c r="E22" s="84"/>
      <c r="F22" s="84"/>
      <c r="G22" s="84"/>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row>
    <row r="23" spans="1:37" x14ac:dyDescent="0.3">
      <c r="A23" s="84"/>
      <c r="B23" s="84"/>
      <c r="C23" s="84"/>
      <c r="D23" s="84"/>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row>
    <row r="24" spans="1:37" x14ac:dyDescent="0.3">
      <c r="A24" s="84"/>
      <c r="B24" s="84"/>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row>
    <row r="25" spans="1:37" x14ac:dyDescent="0.3">
      <c r="A25" s="84"/>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row>
    <row r="26" spans="1:37" x14ac:dyDescent="0.3">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row>
    <row r="27" spans="1:37" x14ac:dyDescent="0.3">
      <c r="A27" s="84"/>
      <c r="B27" s="84"/>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row>
    <row r="28" spans="1:37" x14ac:dyDescent="0.3">
      <c r="A28" s="84"/>
      <c r="B28" s="84"/>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row>
    <row r="29" spans="1:37" x14ac:dyDescent="0.3">
      <c r="A29" s="84"/>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row>
    <row r="30" spans="1:37" x14ac:dyDescent="0.3">
      <c r="A30" s="84"/>
      <c r="B30" s="84"/>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row>
    <row r="31" spans="1:37" x14ac:dyDescent="0.3">
      <c r="A31" s="84"/>
      <c r="B31" s="84"/>
      <c r="C31" s="84"/>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row>
    <row r="32" spans="1:37" x14ac:dyDescent="0.3">
      <c r="A32" s="84"/>
      <c r="B32" s="84"/>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row>
    <row r="33" spans="1:31" x14ac:dyDescent="0.3">
      <c r="A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row>
    <row r="34" spans="1:31" x14ac:dyDescent="0.3">
      <c r="A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row>
    <row r="35" spans="1:31" x14ac:dyDescent="0.3">
      <c r="A35" s="84"/>
    </row>
    <row r="36" spans="1:31" x14ac:dyDescent="0.3">
      <c r="A36" s="84"/>
    </row>
    <row r="37" spans="1:31" x14ac:dyDescent="0.3">
      <c r="A37" s="84"/>
    </row>
    <row r="38" spans="1:31" x14ac:dyDescent="0.3">
      <c r="A38" s="84"/>
    </row>
    <row r="39" spans="1:31" x14ac:dyDescent="0.3">
      <c r="A39" s="84"/>
    </row>
    <row r="40" spans="1:31" x14ac:dyDescent="0.3">
      <c r="A40" s="84"/>
    </row>
    <row r="41" spans="1:31" x14ac:dyDescent="0.3">
      <c r="A41" s="84"/>
    </row>
    <row r="42" spans="1:31" x14ac:dyDescent="0.3">
      <c r="A42" s="84"/>
    </row>
    <row r="43" spans="1:31" x14ac:dyDescent="0.3">
      <c r="A43" s="84"/>
    </row>
    <row r="44" spans="1:31" x14ac:dyDescent="0.3">
      <c r="A44" s="84"/>
    </row>
    <row r="45" spans="1:31" x14ac:dyDescent="0.3">
      <c r="A45" s="84"/>
    </row>
    <row r="46" spans="1:31" x14ac:dyDescent="0.3">
      <c r="A46" s="84"/>
    </row>
    <row r="47" spans="1:31" x14ac:dyDescent="0.3">
      <c r="A47" s="84"/>
    </row>
    <row r="48" spans="1:31" x14ac:dyDescent="0.3">
      <c r="A48" s="84"/>
    </row>
    <row r="49" spans="1:1" x14ac:dyDescent="0.3">
      <c r="A49" s="84"/>
    </row>
    <row r="50" spans="1:1" x14ac:dyDescent="0.3">
      <c r="A50" s="84"/>
    </row>
    <row r="51" spans="1:1" x14ac:dyDescent="0.3">
      <c r="A51" s="84"/>
    </row>
    <row r="52" spans="1:1" x14ac:dyDescent="0.3">
      <c r="A52" s="84"/>
    </row>
    <row r="53" spans="1:1" x14ac:dyDescent="0.3">
      <c r="A53" s="84"/>
    </row>
    <row r="54" spans="1:1" x14ac:dyDescent="0.3">
      <c r="A54" s="84"/>
    </row>
    <row r="55" spans="1:1" x14ac:dyDescent="0.3">
      <c r="A55" s="84"/>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238"/>
  <sheetViews>
    <sheetView zoomScale="60" zoomScaleNormal="60" workbookViewId="0">
      <selection activeCell="A210" sqref="A210"/>
    </sheetView>
  </sheetViews>
  <sheetFormatPr baseColWidth="10" defaultRowHeight="14.4" x14ac:dyDescent="0.3"/>
  <cols>
    <col min="2" max="2" width="40.44140625" customWidth="1"/>
    <col min="3" max="3" width="74.77734375" customWidth="1"/>
    <col min="4" max="4" width="126.33203125" bestFit="1" customWidth="1"/>
    <col min="5" max="5" width="12.44140625" bestFit="1" customWidth="1"/>
    <col min="6" max="6" width="144.77734375" bestFit="1" customWidth="1"/>
    <col min="7" max="7" width="47.109375" bestFit="1" customWidth="1"/>
    <col min="8" max="8" width="125.109375" bestFit="1" customWidth="1"/>
    <col min="9" max="9" width="146.109375" bestFit="1" customWidth="1"/>
    <col min="10" max="10" width="52.109375" bestFit="1" customWidth="1"/>
    <col min="11" max="11" width="147.44140625" bestFit="1" customWidth="1"/>
    <col min="12" max="12" width="16.44140625" bestFit="1" customWidth="1"/>
  </cols>
  <sheetData>
    <row r="1" spans="1:21" ht="32.4" x14ac:dyDescent="0.3">
      <c r="A1" s="84"/>
      <c r="B1" s="402" t="s">
        <v>61</v>
      </c>
      <c r="C1" s="402"/>
      <c r="D1" s="402"/>
      <c r="E1" s="84"/>
      <c r="F1" s="84"/>
      <c r="G1" s="84"/>
      <c r="H1" s="84"/>
      <c r="I1" s="84"/>
      <c r="J1" s="84"/>
      <c r="K1" s="84"/>
      <c r="L1" s="84"/>
      <c r="M1" s="84"/>
      <c r="N1" s="84"/>
      <c r="O1" s="84"/>
      <c r="P1" s="84"/>
      <c r="Q1" s="84"/>
      <c r="R1" s="84"/>
      <c r="S1" s="84"/>
      <c r="T1" s="84"/>
      <c r="U1" s="84"/>
    </row>
    <row r="2" spans="1:21" x14ac:dyDescent="0.3">
      <c r="A2" s="84"/>
      <c r="B2" s="84"/>
      <c r="C2" s="84"/>
      <c r="D2" s="84"/>
      <c r="E2" s="84"/>
      <c r="F2" s="84"/>
      <c r="G2" s="84"/>
      <c r="H2" s="84"/>
      <c r="I2" s="84"/>
      <c r="J2" s="84"/>
      <c r="K2" s="84"/>
      <c r="L2" s="84"/>
      <c r="M2" s="84"/>
      <c r="N2" s="84"/>
      <c r="O2" s="84"/>
      <c r="P2" s="84"/>
      <c r="Q2" s="84"/>
      <c r="R2" s="84"/>
      <c r="S2" s="84"/>
      <c r="T2" s="84"/>
      <c r="U2" s="84"/>
    </row>
    <row r="3" spans="1:21" ht="30" x14ac:dyDescent="0.3">
      <c r="A3" s="84"/>
      <c r="B3" s="105"/>
      <c r="C3" s="36" t="s">
        <v>54</v>
      </c>
      <c r="D3" s="36" t="s">
        <v>55</v>
      </c>
      <c r="E3" s="84"/>
      <c r="F3" s="84"/>
      <c r="G3" s="84"/>
      <c r="H3" s="84"/>
      <c r="I3" s="84"/>
      <c r="J3" s="84"/>
      <c r="K3" s="84"/>
      <c r="L3" s="84"/>
      <c r="M3" s="84"/>
      <c r="N3" s="84"/>
      <c r="O3" s="84"/>
      <c r="P3" s="84"/>
      <c r="Q3" s="84"/>
      <c r="R3" s="84"/>
      <c r="S3" s="84"/>
      <c r="T3" s="84"/>
      <c r="U3" s="84"/>
    </row>
    <row r="4" spans="1:21" ht="32.4" x14ac:dyDescent="0.3">
      <c r="A4" s="104" t="s">
        <v>80</v>
      </c>
      <c r="B4" s="39" t="s">
        <v>98</v>
      </c>
      <c r="C4" s="44" t="s">
        <v>141</v>
      </c>
      <c r="D4" s="37" t="s">
        <v>94</v>
      </c>
      <c r="E4" s="84"/>
      <c r="F4" s="84"/>
      <c r="G4" s="84"/>
      <c r="H4" s="84"/>
      <c r="I4" s="84"/>
      <c r="J4" s="84"/>
      <c r="K4" s="84"/>
      <c r="L4" s="84"/>
      <c r="M4" s="84"/>
      <c r="N4" s="84"/>
      <c r="O4" s="84"/>
      <c r="P4" s="84"/>
      <c r="Q4" s="84"/>
      <c r="R4" s="84"/>
      <c r="S4" s="84"/>
      <c r="T4" s="84"/>
      <c r="U4" s="84"/>
    </row>
    <row r="5" spans="1:21" ht="97.2" x14ac:dyDescent="0.3">
      <c r="A5" s="104" t="s">
        <v>81</v>
      </c>
      <c r="B5" s="40" t="s">
        <v>57</v>
      </c>
      <c r="C5" s="45" t="s">
        <v>90</v>
      </c>
      <c r="D5" s="38" t="s">
        <v>95</v>
      </c>
      <c r="E5" s="84"/>
      <c r="F5" s="84"/>
      <c r="G5" s="84"/>
      <c r="H5" s="84"/>
      <c r="I5" s="84"/>
      <c r="J5" s="84"/>
      <c r="K5" s="84"/>
      <c r="L5" s="84"/>
      <c r="M5" s="84"/>
      <c r="N5" s="84"/>
      <c r="O5" s="84"/>
      <c r="P5" s="84"/>
      <c r="Q5" s="84"/>
      <c r="R5" s="84"/>
      <c r="S5" s="84"/>
      <c r="T5" s="84"/>
      <c r="U5" s="84"/>
    </row>
    <row r="6" spans="1:21" ht="64.8" x14ac:dyDescent="0.3">
      <c r="A6" s="104" t="s">
        <v>78</v>
      </c>
      <c r="B6" s="41" t="s">
        <v>58</v>
      </c>
      <c r="C6" s="45" t="s">
        <v>91</v>
      </c>
      <c r="D6" s="38" t="s">
        <v>97</v>
      </c>
      <c r="E6" s="84"/>
      <c r="F6" s="84"/>
      <c r="G6" s="84"/>
      <c r="H6" s="84"/>
      <c r="I6" s="84"/>
      <c r="J6" s="84"/>
      <c r="K6" s="84"/>
      <c r="L6" s="84"/>
      <c r="M6" s="84"/>
      <c r="N6" s="84"/>
      <c r="O6" s="84"/>
      <c r="P6" s="84"/>
      <c r="Q6" s="84"/>
      <c r="R6" s="84"/>
      <c r="S6" s="84"/>
      <c r="T6" s="84"/>
      <c r="U6" s="84"/>
    </row>
    <row r="7" spans="1:21" ht="97.2" x14ac:dyDescent="0.3">
      <c r="A7" s="104" t="s">
        <v>6</v>
      </c>
      <c r="B7" s="42" t="s">
        <v>59</v>
      </c>
      <c r="C7" s="45" t="s">
        <v>92</v>
      </c>
      <c r="D7" s="38" t="s">
        <v>96</v>
      </c>
      <c r="E7" s="84"/>
      <c r="F7" s="84"/>
      <c r="G7" s="84"/>
      <c r="H7" s="84"/>
      <c r="I7" s="84"/>
      <c r="J7" s="84"/>
      <c r="K7" s="84"/>
      <c r="L7" s="84"/>
      <c r="M7" s="84"/>
      <c r="N7" s="84"/>
      <c r="O7" s="84"/>
      <c r="P7" s="84"/>
      <c r="Q7" s="84"/>
      <c r="R7" s="84"/>
      <c r="S7" s="84"/>
      <c r="T7" s="84"/>
      <c r="U7" s="84"/>
    </row>
    <row r="8" spans="1:21" ht="64.8" x14ac:dyDescent="0.3">
      <c r="A8" s="104" t="s">
        <v>82</v>
      </c>
      <c r="B8" s="43" t="s">
        <v>60</v>
      </c>
      <c r="C8" s="45" t="s">
        <v>93</v>
      </c>
      <c r="D8" s="38" t="s">
        <v>110</v>
      </c>
      <c r="E8" s="84"/>
      <c r="F8" s="84"/>
      <c r="G8" s="84"/>
      <c r="H8" s="84"/>
      <c r="I8" s="84"/>
      <c r="J8" s="84"/>
      <c r="K8" s="84"/>
      <c r="L8" s="84"/>
      <c r="M8" s="84"/>
      <c r="N8" s="84"/>
      <c r="O8" s="84"/>
      <c r="P8" s="84"/>
      <c r="Q8" s="84"/>
      <c r="R8" s="84"/>
      <c r="S8" s="84"/>
      <c r="T8" s="84"/>
      <c r="U8" s="84"/>
    </row>
    <row r="9" spans="1:21" ht="20.399999999999999" x14ac:dyDescent="0.3">
      <c r="A9" s="104"/>
      <c r="B9" s="104"/>
      <c r="C9" s="106"/>
      <c r="D9" s="106"/>
      <c r="E9" s="84"/>
      <c r="F9" s="84"/>
      <c r="G9" s="84"/>
      <c r="H9" s="84"/>
      <c r="I9" s="84"/>
      <c r="J9" s="84"/>
      <c r="K9" s="84"/>
      <c r="L9" s="84"/>
      <c r="M9" s="84"/>
      <c r="N9" s="84"/>
      <c r="O9" s="84"/>
      <c r="P9" s="84"/>
      <c r="Q9" s="84"/>
      <c r="R9" s="84"/>
      <c r="S9" s="84"/>
      <c r="T9" s="84"/>
      <c r="U9" s="84"/>
    </row>
    <row r="10" spans="1:21" x14ac:dyDescent="0.3">
      <c r="A10" s="104"/>
      <c r="B10" s="107"/>
      <c r="C10" s="107"/>
      <c r="D10" s="107"/>
      <c r="E10" s="84"/>
      <c r="F10" s="84"/>
      <c r="G10" s="84"/>
      <c r="H10" s="84"/>
      <c r="I10" s="84"/>
      <c r="J10" s="84"/>
      <c r="K10" s="84"/>
      <c r="L10" s="84"/>
      <c r="M10" s="84"/>
      <c r="N10" s="84"/>
      <c r="O10" s="84"/>
      <c r="P10" s="84"/>
      <c r="Q10" s="84"/>
      <c r="R10" s="84"/>
      <c r="S10" s="84"/>
      <c r="T10" s="84"/>
      <c r="U10" s="84"/>
    </row>
    <row r="11" spans="1:21" x14ac:dyDescent="0.3">
      <c r="A11" s="104"/>
      <c r="B11" s="104" t="s">
        <v>88</v>
      </c>
      <c r="C11" s="104" t="s">
        <v>129</v>
      </c>
      <c r="D11" s="104" t="s">
        <v>136</v>
      </c>
      <c r="E11" s="84"/>
      <c r="F11" s="84"/>
      <c r="G11" s="84"/>
      <c r="H11" s="84"/>
      <c r="I11" s="84"/>
      <c r="J11" s="84"/>
      <c r="K11" s="84"/>
      <c r="L11" s="84"/>
      <c r="M11" s="84"/>
      <c r="N11" s="84"/>
      <c r="O11" s="84"/>
      <c r="P11" s="84"/>
      <c r="Q11" s="84"/>
      <c r="R11" s="84"/>
      <c r="S11" s="84"/>
      <c r="T11" s="84"/>
      <c r="U11" s="84"/>
    </row>
    <row r="12" spans="1:21" x14ac:dyDescent="0.3">
      <c r="A12" s="104"/>
      <c r="B12" s="104" t="s">
        <v>86</v>
      </c>
      <c r="C12" s="104" t="s">
        <v>133</v>
      </c>
      <c r="D12" s="104" t="s">
        <v>137</v>
      </c>
      <c r="E12" s="84"/>
      <c r="F12" s="84"/>
      <c r="G12" s="84"/>
      <c r="H12" s="84"/>
      <c r="I12" s="84"/>
      <c r="J12" s="84"/>
      <c r="K12" s="84"/>
      <c r="L12" s="84"/>
      <c r="M12" s="84"/>
      <c r="N12" s="84"/>
      <c r="O12" s="84"/>
      <c r="P12" s="84"/>
      <c r="Q12" s="84"/>
      <c r="R12" s="84"/>
      <c r="S12" s="84"/>
      <c r="T12" s="84"/>
      <c r="U12" s="84"/>
    </row>
    <row r="13" spans="1:21" x14ac:dyDescent="0.3">
      <c r="A13" s="104"/>
      <c r="B13" s="104"/>
      <c r="C13" s="104" t="s">
        <v>132</v>
      </c>
      <c r="D13" s="104" t="s">
        <v>138</v>
      </c>
      <c r="E13" s="84"/>
      <c r="F13" s="84"/>
      <c r="G13" s="84"/>
      <c r="H13" s="84"/>
      <c r="I13" s="84"/>
      <c r="J13" s="84"/>
      <c r="K13" s="84"/>
      <c r="L13" s="84"/>
      <c r="M13" s="84"/>
      <c r="N13" s="84"/>
      <c r="O13" s="84"/>
      <c r="P13" s="84"/>
      <c r="Q13" s="84"/>
      <c r="R13" s="84"/>
      <c r="S13" s="84"/>
      <c r="T13" s="84"/>
      <c r="U13" s="84"/>
    </row>
    <row r="14" spans="1:21" x14ac:dyDescent="0.3">
      <c r="A14" s="104"/>
      <c r="B14" s="104"/>
      <c r="C14" s="104" t="s">
        <v>134</v>
      </c>
      <c r="D14" s="104" t="s">
        <v>139</v>
      </c>
      <c r="E14" s="84"/>
      <c r="F14" s="84"/>
      <c r="G14" s="84"/>
      <c r="H14" s="84"/>
      <c r="I14" s="84"/>
      <c r="J14" s="84"/>
      <c r="K14" s="84"/>
      <c r="L14" s="84"/>
      <c r="M14" s="84"/>
      <c r="N14" s="84"/>
      <c r="O14" s="84"/>
      <c r="P14" s="84"/>
      <c r="Q14" s="84"/>
      <c r="R14" s="84"/>
      <c r="S14" s="84"/>
      <c r="T14" s="84"/>
      <c r="U14" s="84"/>
    </row>
    <row r="15" spans="1:21" x14ac:dyDescent="0.3">
      <c r="A15" s="104"/>
      <c r="B15" s="104"/>
      <c r="C15" s="104" t="s">
        <v>135</v>
      </c>
      <c r="D15" s="104" t="s">
        <v>140</v>
      </c>
      <c r="E15" s="84"/>
      <c r="F15" s="84"/>
      <c r="G15" s="84"/>
      <c r="H15" s="84"/>
      <c r="I15" s="84"/>
      <c r="J15" s="84"/>
      <c r="K15" s="84"/>
      <c r="L15" s="84"/>
      <c r="M15" s="84"/>
      <c r="N15" s="84"/>
      <c r="O15" s="84"/>
      <c r="P15" s="84"/>
      <c r="Q15" s="84"/>
      <c r="R15" s="84"/>
      <c r="S15" s="84"/>
      <c r="T15" s="84"/>
      <c r="U15" s="84"/>
    </row>
    <row r="16" spans="1:21" x14ac:dyDescent="0.3">
      <c r="A16" s="104"/>
      <c r="B16" s="104"/>
      <c r="C16" s="104"/>
      <c r="D16" s="104"/>
      <c r="E16" s="84"/>
      <c r="F16" s="84"/>
      <c r="G16" s="84"/>
      <c r="H16" s="84"/>
      <c r="I16" s="84"/>
      <c r="J16" s="84"/>
      <c r="K16" s="84"/>
      <c r="L16" s="84"/>
      <c r="M16" s="84"/>
      <c r="N16" s="84"/>
      <c r="O16" s="84"/>
    </row>
    <row r="17" spans="1:15" x14ac:dyDescent="0.3">
      <c r="A17" s="104"/>
      <c r="B17" s="104"/>
      <c r="C17" s="104"/>
      <c r="D17" s="104"/>
      <c r="E17" s="84"/>
      <c r="F17" s="84"/>
      <c r="G17" s="84"/>
      <c r="H17" s="84"/>
      <c r="I17" s="84"/>
      <c r="J17" s="84"/>
      <c r="K17" s="84"/>
      <c r="L17" s="84"/>
      <c r="M17" s="84"/>
      <c r="N17" s="84"/>
      <c r="O17" s="84"/>
    </row>
    <row r="18" spans="1:15" x14ac:dyDescent="0.3">
      <c r="A18" s="104"/>
      <c r="B18" s="108"/>
      <c r="C18" s="108"/>
      <c r="D18" s="108"/>
      <c r="E18" s="84"/>
      <c r="F18" s="84"/>
      <c r="G18" s="84"/>
      <c r="H18" s="84"/>
      <c r="I18" s="84"/>
      <c r="J18" s="84"/>
      <c r="K18" s="84"/>
      <c r="L18" s="84"/>
      <c r="M18" s="84"/>
      <c r="N18" s="84"/>
      <c r="O18" s="84"/>
    </row>
    <row r="19" spans="1:15" x14ac:dyDescent="0.3">
      <c r="A19" s="104"/>
      <c r="B19" s="108"/>
      <c r="C19" s="108"/>
      <c r="D19" s="108"/>
      <c r="E19" s="84"/>
      <c r="F19" s="84"/>
      <c r="G19" s="84"/>
      <c r="H19" s="84"/>
      <c r="I19" s="84"/>
      <c r="J19" s="84"/>
      <c r="K19" s="84"/>
      <c r="L19" s="84"/>
      <c r="M19" s="84"/>
      <c r="N19" s="84"/>
      <c r="O19" s="84"/>
    </row>
    <row r="20" spans="1:15" x14ac:dyDescent="0.3">
      <c r="A20" s="104"/>
      <c r="B20" s="108"/>
      <c r="C20" s="108"/>
      <c r="D20" s="108"/>
      <c r="E20" s="84"/>
      <c r="F20" s="84"/>
      <c r="G20" s="84"/>
      <c r="H20" s="84"/>
      <c r="I20" s="84"/>
      <c r="J20" s="84"/>
      <c r="K20" s="84"/>
      <c r="L20" s="84"/>
      <c r="M20" s="84"/>
      <c r="N20" s="84"/>
      <c r="O20" s="84"/>
    </row>
    <row r="21" spans="1:15" x14ac:dyDescent="0.3">
      <c r="A21" s="104"/>
      <c r="B21" s="108"/>
      <c r="C21" s="108"/>
      <c r="D21" s="108"/>
      <c r="E21" s="84"/>
      <c r="F21" s="84"/>
      <c r="G21" s="84"/>
      <c r="H21" s="84"/>
      <c r="I21" s="84"/>
      <c r="J21" s="84"/>
      <c r="K21" s="84"/>
      <c r="L21" s="84"/>
      <c r="M21" s="84"/>
      <c r="N21" s="84"/>
      <c r="O21" s="84"/>
    </row>
    <row r="22" spans="1:15" ht="20.399999999999999" x14ac:dyDescent="0.3">
      <c r="A22" s="104"/>
      <c r="B22" s="104"/>
      <c r="C22" s="106"/>
      <c r="D22" s="106"/>
      <c r="E22" s="84"/>
      <c r="F22" s="84"/>
      <c r="G22" s="84"/>
      <c r="H22" s="84"/>
      <c r="I22" s="84"/>
      <c r="J22" s="84"/>
      <c r="K22" s="84"/>
      <c r="L22" s="84"/>
      <c r="M22" s="84"/>
      <c r="N22" s="84"/>
      <c r="O22" s="84"/>
    </row>
    <row r="23" spans="1:15" ht="20.399999999999999" x14ac:dyDescent="0.3">
      <c r="A23" s="104"/>
      <c r="B23" s="104"/>
      <c r="C23" s="106"/>
      <c r="D23" s="106"/>
      <c r="E23" s="84"/>
      <c r="F23" s="84"/>
      <c r="G23" s="84"/>
      <c r="H23" s="84"/>
      <c r="I23" s="84"/>
      <c r="J23" s="84"/>
      <c r="K23" s="84"/>
      <c r="L23" s="84"/>
      <c r="M23" s="84"/>
      <c r="N23" s="84"/>
      <c r="O23" s="84"/>
    </row>
    <row r="24" spans="1:15" ht="20.399999999999999" x14ac:dyDescent="0.3">
      <c r="A24" s="104"/>
      <c r="B24" s="104"/>
      <c r="C24" s="106"/>
      <c r="D24" s="106"/>
      <c r="E24" s="84"/>
      <c r="F24" s="84"/>
      <c r="G24" s="84"/>
      <c r="H24" s="84"/>
      <c r="I24" s="84"/>
      <c r="J24" s="84"/>
      <c r="K24" s="84"/>
      <c r="L24" s="84"/>
      <c r="M24" s="84"/>
      <c r="N24" s="84"/>
      <c r="O24" s="84"/>
    </row>
    <row r="25" spans="1:15" ht="20.399999999999999" x14ac:dyDescent="0.3">
      <c r="A25" s="104"/>
      <c r="B25" s="104"/>
      <c r="C25" s="106"/>
      <c r="D25" s="106"/>
      <c r="E25" s="84"/>
      <c r="F25" s="84"/>
      <c r="G25" s="84"/>
      <c r="H25" s="84"/>
      <c r="I25" s="84"/>
      <c r="J25" s="84"/>
      <c r="K25" s="84"/>
      <c r="L25" s="84"/>
      <c r="M25" s="84"/>
      <c r="N25" s="84"/>
      <c r="O25" s="84"/>
    </row>
    <row r="26" spans="1:15" ht="20.399999999999999" x14ac:dyDescent="0.3">
      <c r="A26" s="104"/>
      <c r="B26" s="104"/>
      <c r="C26" s="106"/>
      <c r="D26" s="106"/>
      <c r="E26" s="84"/>
      <c r="F26" s="84"/>
      <c r="G26" s="84"/>
      <c r="H26" s="84"/>
      <c r="I26" s="84"/>
      <c r="J26" s="84"/>
      <c r="K26" s="84"/>
      <c r="L26" s="84"/>
      <c r="M26" s="84"/>
      <c r="N26" s="84"/>
      <c r="O26" s="84"/>
    </row>
    <row r="27" spans="1:15" ht="20.399999999999999" x14ac:dyDescent="0.3">
      <c r="A27" s="104"/>
      <c r="B27" s="104"/>
      <c r="C27" s="106"/>
      <c r="D27" s="106"/>
      <c r="E27" s="84"/>
      <c r="F27" s="84"/>
      <c r="G27" s="84"/>
      <c r="H27" s="84"/>
      <c r="I27" s="84"/>
      <c r="J27" s="84"/>
      <c r="K27" s="84"/>
      <c r="L27" s="84"/>
      <c r="M27" s="84"/>
      <c r="N27" s="84"/>
      <c r="O27" s="84"/>
    </row>
    <row r="28" spans="1:15" ht="20.399999999999999" x14ac:dyDescent="0.3">
      <c r="A28" s="104"/>
      <c r="B28" s="104"/>
      <c r="C28" s="106"/>
      <c r="D28" s="106"/>
      <c r="E28" s="84"/>
      <c r="F28" s="84"/>
      <c r="G28" s="84"/>
      <c r="H28" s="84"/>
      <c r="I28" s="84"/>
      <c r="J28" s="84"/>
      <c r="K28" s="84"/>
      <c r="L28" s="84"/>
      <c r="M28" s="84"/>
      <c r="N28" s="84"/>
      <c r="O28" s="84"/>
    </row>
    <row r="29" spans="1:15" ht="20.399999999999999" x14ac:dyDescent="0.3">
      <c r="A29" s="104"/>
      <c r="B29" s="104"/>
      <c r="C29" s="106"/>
      <c r="D29" s="106"/>
      <c r="E29" s="84"/>
      <c r="F29" s="84"/>
      <c r="G29" s="84"/>
      <c r="H29" s="84"/>
      <c r="I29" s="84"/>
      <c r="J29" s="84"/>
      <c r="K29" s="84"/>
      <c r="L29" s="84"/>
      <c r="M29" s="84"/>
      <c r="N29" s="84"/>
      <c r="O29" s="84"/>
    </row>
    <row r="30" spans="1:15" ht="20.399999999999999" x14ac:dyDescent="0.3">
      <c r="A30" s="104"/>
      <c r="B30" s="104"/>
      <c r="C30" s="106"/>
      <c r="D30" s="106"/>
      <c r="E30" s="84"/>
      <c r="F30" s="84"/>
      <c r="G30" s="84"/>
      <c r="H30" s="84"/>
      <c r="I30" s="84"/>
      <c r="J30" s="84"/>
      <c r="K30" s="84"/>
      <c r="L30" s="84"/>
      <c r="M30" s="84"/>
      <c r="N30" s="84"/>
      <c r="O30" s="84"/>
    </row>
    <row r="31" spans="1:15" ht="20.399999999999999" x14ac:dyDescent="0.3">
      <c r="A31" s="104"/>
      <c r="B31" s="104"/>
      <c r="C31" s="106"/>
      <c r="D31" s="106"/>
      <c r="E31" s="84"/>
      <c r="F31" s="84"/>
      <c r="G31" s="84"/>
      <c r="H31" s="84"/>
      <c r="I31" s="84"/>
      <c r="J31" s="84"/>
      <c r="K31" s="84"/>
      <c r="L31" s="84"/>
      <c r="M31" s="84"/>
      <c r="N31" s="84"/>
      <c r="O31" s="84"/>
    </row>
    <row r="32" spans="1:15" ht="20.399999999999999" x14ac:dyDescent="0.3">
      <c r="A32" s="104"/>
      <c r="B32" s="104"/>
      <c r="C32" s="106"/>
      <c r="D32" s="106"/>
      <c r="E32" s="84"/>
      <c r="F32" s="84"/>
      <c r="G32" s="84"/>
      <c r="H32" s="84"/>
      <c r="I32" s="84"/>
      <c r="J32" s="84"/>
      <c r="K32" s="84"/>
      <c r="L32" s="84"/>
      <c r="M32" s="84"/>
      <c r="N32" s="84"/>
      <c r="O32" s="84"/>
    </row>
    <row r="33" spans="1:15" ht="20.399999999999999" x14ac:dyDescent="0.3">
      <c r="A33" s="104"/>
      <c r="B33" s="104"/>
      <c r="C33" s="106"/>
      <c r="D33" s="106"/>
      <c r="E33" s="84"/>
      <c r="F33" s="84"/>
      <c r="G33" s="84"/>
      <c r="H33" s="84"/>
      <c r="I33" s="84"/>
      <c r="J33" s="84"/>
      <c r="K33" s="84"/>
      <c r="L33" s="84"/>
      <c r="M33" s="84"/>
      <c r="N33" s="84"/>
      <c r="O33" s="84"/>
    </row>
    <row r="34" spans="1:15" ht="20.399999999999999" x14ac:dyDescent="0.3">
      <c r="A34" s="104"/>
      <c r="B34" s="104"/>
      <c r="C34" s="106"/>
      <c r="D34" s="106"/>
      <c r="E34" s="84"/>
      <c r="F34" s="84"/>
      <c r="G34" s="84"/>
      <c r="H34" s="84"/>
      <c r="I34" s="84"/>
      <c r="J34" s="84"/>
      <c r="K34" s="84"/>
      <c r="L34" s="84"/>
      <c r="M34" s="84"/>
      <c r="N34" s="84"/>
      <c r="O34" s="84"/>
    </row>
    <row r="35" spans="1:15" ht="20.399999999999999" x14ac:dyDescent="0.3">
      <c r="A35" s="104"/>
      <c r="B35" s="104"/>
      <c r="C35" s="106"/>
      <c r="D35" s="106"/>
      <c r="E35" s="84"/>
      <c r="F35" s="84"/>
      <c r="G35" s="84"/>
      <c r="H35" s="84"/>
      <c r="I35" s="84"/>
      <c r="J35" s="84"/>
      <c r="K35" s="84"/>
      <c r="L35" s="84"/>
      <c r="M35" s="84"/>
      <c r="N35" s="84"/>
      <c r="O35" s="84"/>
    </row>
    <row r="36" spans="1:15" ht="20.399999999999999" x14ac:dyDescent="0.3">
      <c r="A36" s="104"/>
      <c r="B36" s="104"/>
      <c r="C36" s="106"/>
      <c r="D36" s="106"/>
      <c r="E36" s="84"/>
      <c r="F36" s="84"/>
      <c r="G36" s="84"/>
      <c r="H36" s="84"/>
      <c r="I36" s="84"/>
      <c r="J36" s="84"/>
      <c r="K36" s="84"/>
      <c r="L36" s="84"/>
      <c r="M36" s="84"/>
      <c r="N36" s="84"/>
      <c r="O36" s="84"/>
    </row>
    <row r="37" spans="1:15" ht="20.399999999999999" x14ac:dyDescent="0.3">
      <c r="A37" s="104"/>
      <c r="B37" s="104"/>
      <c r="C37" s="106"/>
      <c r="D37" s="106"/>
      <c r="E37" s="84"/>
      <c r="F37" s="84"/>
      <c r="G37" s="84"/>
      <c r="H37" s="84"/>
      <c r="I37" s="84"/>
      <c r="J37" s="84"/>
      <c r="K37" s="84"/>
      <c r="L37" s="84"/>
      <c r="M37" s="84"/>
      <c r="N37" s="84"/>
      <c r="O37" s="84"/>
    </row>
    <row r="38" spans="1:15" ht="20.399999999999999" x14ac:dyDescent="0.3">
      <c r="A38" s="104"/>
      <c r="B38" s="104"/>
      <c r="C38" s="106"/>
      <c r="D38" s="106"/>
      <c r="E38" s="84"/>
      <c r="F38" s="84"/>
      <c r="G38" s="84"/>
      <c r="H38" s="84"/>
      <c r="I38" s="84"/>
      <c r="J38" s="84"/>
      <c r="K38" s="84"/>
      <c r="L38" s="84"/>
      <c r="M38" s="84"/>
      <c r="N38" s="84"/>
      <c r="O38" s="84"/>
    </row>
    <row r="39" spans="1:15" ht="20.399999999999999" x14ac:dyDescent="0.3">
      <c r="A39" s="104"/>
      <c r="B39" s="104"/>
      <c r="C39" s="106"/>
      <c r="D39" s="106"/>
      <c r="E39" s="84"/>
      <c r="F39" s="84"/>
      <c r="G39" s="84"/>
      <c r="H39" s="84"/>
      <c r="I39" s="84"/>
      <c r="J39" s="84"/>
      <c r="K39" s="84"/>
      <c r="L39" s="84"/>
      <c r="M39" s="84"/>
      <c r="N39" s="84"/>
      <c r="O39" s="84"/>
    </row>
    <row r="40" spans="1:15" ht="20.399999999999999" x14ac:dyDescent="0.3">
      <c r="A40" s="104"/>
      <c r="B40" s="104"/>
      <c r="C40" s="106"/>
      <c r="D40" s="106"/>
      <c r="E40" s="84"/>
      <c r="F40" s="84"/>
      <c r="G40" s="84"/>
      <c r="H40" s="84"/>
      <c r="I40" s="84"/>
      <c r="J40" s="84"/>
      <c r="K40" s="84"/>
      <c r="L40" s="84"/>
      <c r="M40" s="84"/>
      <c r="N40" s="84"/>
      <c r="O40" s="84"/>
    </row>
    <row r="41" spans="1:15" ht="20.399999999999999" x14ac:dyDescent="0.3">
      <c r="A41" s="104"/>
      <c r="B41" s="104"/>
      <c r="C41" s="106"/>
      <c r="D41" s="106"/>
      <c r="E41" s="84"/>
      <c r="F41" s="84"/>
      <c r="G41" s="84"/>
      <c r="H41" s="84"/>
      <c r="I41" s="84"/>
      <c r="J41" s="84"/>
      <c r="K41" s="84"/>
      <c r="L41" s="84"/>
      <c r="M41" s="84"/>
      <c r="N41" s="84"/>
      <c r="O41" s="84"/>
    </row>
    <row r="42" spans="1:15" ht="20.399999999999999" x14ac:dyDescent="0.3">
      <c r="A42" s="104"/>
      <c r="B42" s="104"/>
      <c r="C42" s="106"/>
      <c r="D42" s="106"/>
      <c r="E42" s="84"/>
      <c r="F42" s="84"/>
      <c r="G42" s="84"/>
      <c r="H42" s="84"/>
      <c r="I42" s="84"/>
      <c r="J42" s="84"/>
      <c r="K42" s="84"/>
      <c r="L42" s="84"/>
      <c r="M42" s="84"/>
      <c r="N42" s="84"/>
      <c r="O42" s="84"/>
    </row>
    <row r="43" spans="1:15" ht="20.399999999999999" x14ac:dyDescent="0.3">
      <c r="A43" s="104"/>
      <c r="B43" s="104"/>
      <c r="C43" s="106"/>
      <c r="D43" s="106"/>
      <c r="E43" s="84"/>
      <c r="F43" s="84"/>
      <c r="G43" s="84"/>
      <c r="H43" s="84"/>
      <c r="I43" s="84"/>
      <c r="J43" s="84"/>
      <c r="K43" s="84"/>
      <c r="L43" s="84"/>
      <c r="M43" s="84"/>
      <c r="N43" s="84"/>
      <c r="O43" s="84"/>
    </row>
    <row r="44" spans="1:15" ht="20.399999999999999" x14ac:dyDescent="0.3">
      <c r="A44" s="104"/>
      <c r="B44" s="104"/>
      <c r="C44" s="106"/>
      <c r="D44" s="106"/>
      <c r="E44" s="84"/>
      <c r="F44" s="84"/>
      <c r="G44" s="84"/>
      <c r="H44" s="84"/>
      <c r="I44" s="84"/>
      <c r="J44" s="84"/>
      <c r="K44" s="84"/>
      <c r="L44" s="84"/>
      <c r="M44" s="84"/>
      <c r="N44" s="84"/>
      <c r="O44" s="84"/>
    </row>
    <row r="45" spans="1:15" ht="20.399999999999999" x14ac:dyDescent="0.3">
      <c r="A45" s="104"/>
      <c r="B45" s="104"/>
      <c r="C45" s="106"/>
      <c r="D45" s="106"/>
      <c r="E45" s="84"/>
      <c r="F45" s="84"/>
      <c r="G45" s="84"/>
      <c r="H45" s="84"/>
      <c r="I45" s="84"/>
      <c r="J45" s="84"/>
      <c r="K45" s="84"/>
      <c r="L45" s="84"/>
      <c r="M45" s="84"/>
      <c r="N45" s="84"/>
      <c r="O45" s="84"/>
    </row>
    <row r="46" spans="1:15" ht="20.399999999999999" x14ac:dyDescent="0.3">
      <c r="A46" s="104"/>
      <c r="B46" s="104"/>
      <c r="C46" s="106"/>
      <c r="D46" s="106"/>
      <c r="E46" s="84"/>
      <c r="F46" s="84"/>
      <c r="G46" s="84"/>
      <c r="H46" s="84"/>
      <c r="I46" s="84"/>
      <c r="J46" s="84"/>
      <c r="K46" s="84"/>
      <c r="L46" s="84"/>
      <c r="M46" s="84"/>
      <c r="N46" s="84"/>
      <c r="O46" s="84"/>
    </row>
    <row r="47" spans="1:15" ht="20.399999999999999" x14ac:dyDescent="0.3">
      <c r="A47" s="104"/>
      <c r="B47" s="104"/>
      <c r="C47" s="106"/>
      <c r="D47" s="106"/>
      <c r="E47" s="84"/>
      <c r="F47" s="84"/>
      <c r="G47" s="84"/>
      <c r="H47" s="84"/>
      <c r="I47" s="84"/>
      <c r="J47" s="84"/>
      <c r="K47" s="84"/>
      <c r="L47" s="84"/>
      <c r="M47" s="84"/>
      <c r="N47" s="84"/>
      <c r="O47" s="84"/>
    </row>
    <row r="48" spans="1:15" ht="20.399999999999999" x14ac:dyDescent="0.3">
      <c r="A48" s="104"/>
      <c r="B48" s="104"/>
      <c r="C48" s="106"/>
      <c r="D48" s="106"/>
      <c r="E48" s="84"/>
      <c r="F48" s="84"/>
      <c r="G48" s="84"/>
      <c r="H48" s="84"/>
      <c r="I48" s="84"/>
      <c r="J48" s="84"/>
      <c r="K48" s="84"/>
      <c r="L48" s="84"/>
      <c r="M48" s="84"/>
      <c r="N48" s="84"/>
      <c r="O48" s="84"/>
    </row>
    <row r="49" spans="1:15" ht="20.399999999999999" x14ac:dyDescent="0.3">
      <c r="A49" s="104"/>
      <c r="B49" s="104"/>
      <c r="C49" s="106"/>
      <c r="D49" s="106"/>
      <c r="E49" s="84"/>
      <c r="F49" s="84"/>
      <c r="G49" s="84"/>
      <c r="H49" s="84"/>
      <c r="I49" s="84"/>
      <c r="J49" s="84"/>
      <c r="K49" s="84"/>
      <c r="L49" s="84"/>
      <c r="M49" s="84"/>
      <c r="N49" s="84"/>
      <c r="O49" s="84"/>
    </row>
    <row r="50" spans="1:15" ht="20.399999999999999" x14ac:dyDescent="0.3">
      <c r="A50" s="104"/>
      <c r="B50" s="104"/>
      <c r="C50" s="106"/>
      <c r="D50" s="106"/>
      <c r="E50" s="84"/>
      <c r="F50" s="84"/>
      <c r="G50" s="84"/>
      <c r="H50" s="84"/>
      <c r="I50" s="84"/>
      <c r="J50" s="84"/>
      <c r="K50" s="84"/>
      <c r="L50" s="84"/>
      <c r="M50" s="84"/>
      <c r="N50" s="84"/>
      <c r="O50" s="84"/>
    </row>
    <row r="51" spans="1:15" ht="20.399999999999999" x14ac:dyDescent="0.3">
      <c r="A51" s="104"/>
      <c r="B51" s="104"/>
      <c r="C51" s="106"/>
      <c r="D51" s="106"/>
      <c r="E51" s="84"/>
      <c r="F51" s="84"/>
      <c r="G51" s="84"/>
      <c r="H51" s="84"/>
      <c r="I51" s="84"/>
      <c r="J51" s="84"/>
      <c r="K51" s="84"/>
      <c r="L51" s="84"/>
      <c r="M51" s="84"/>
      <c r="N51" s="84"/>
      <c r="O51" s="84"/>
    </row>
    <row r="52" spans="1:15" ht="20.399999999999999" x14ac:dyDescent="0.3">
      <c r="A52" s="104"/>
      <c r="B52" s="23"/>
      <c r="C52" s="34"/>
      <c r="D52" s="34"/>
    </row>
    <row r="53" spans="1:15" ht="20.399999999999999" x14ac:dyDescent="0.3">
      <c r="A53" s="104"/>
      <c r="B53" s="23"/>
      <c r="C53" s="34"/>
      <c r="D53" s="34"/>
    </row>
    <row r="54" spans="1:15" ht="20.399999999999999" x14ac:dyDescent="0.3">
      <c r="A54" s="104"/>
      <c r="B54" s="23"/>
      <c r="C54" s="34"/>
      <c r="D54" s="34"/>
    </row>
    <row r="55" spans="1:15" ht="20.399999999999999" x14ac:dyDescent="0.3">
      <c r="A55" s="104"/>
      <c r="B55" s="23"/>
      <c r="C55" s="34"/>
      <c r="D55" s="34"/>
    </row>
    <row r="56" spans="1:15" ht="20.399999999999999" x14ac:dyDescent="0.3">
      <c r="A56" s="104"/>
      <c r="B56" s="23"/>
      <c r="C56" s="34"/>
      <c r="D56" s="34"/>
    </row>
    <row r="57" spans="1:15" ht="20.399999999999999" x14ac:dyDescent="0.3">
      <c r="A57" s="104"/>
      <c r="B57" s="23"/>
      <c r="C57" s="34"/>
      <c r="D57" s="34"/>
    </row>
    <row r="58" spans="1:15" ht="20.399999999999999" x14ac:dyDescent="0.3">
      <c r="A58" s="104"/>
      <c r="B58" s="23"/>
      <c r="C58" s="34"/>
      <c r="D58" s="34"/>
    </row>
    <row r="59" spans="1:15" ht="20.399999999999999" x14ac:dyDescent="0.3">
      <c r="A59" s="104"/>
      <c r="B59" s="23"/>
      <c r="C59" s="34"/>
      <c r="D59" s="34"/>
    </row>
    <row r="60" spans="1:15" ht="20.399999999999999" x14ac:dyDescent="0.3">
      <c r="A60" s="104"/>
      <c r="B60" s="23"/>
      <c r="C60" s="34"/>
      <c r="D60" s="34"/>
    </row>
    <row r="61" spans="1:15" ht="20.399999999999999" x14ac:dyDescent="0.3">
      <c r="A61" s="104"/>
      <c r="B61" s="23"/>
      <c r="C61" s="34"/>
      <c r="D61" s="34"/>
    </row>
    <row r="62" spans="1:15" ht="20.399999999999999" x14ac:dyDescent="0.3">
      <c r="A62" s="104"/>
      <c r="B62" s="23"/>
      <c r="C62" s="34"/>
      <c r="D62" s="34"/>
    </row>
    <row r="63" spans="1:15" ht="20.399999999999999" x14ac:dyDescent="0.3">
      <c r="A63" s="104"/>
      <c r="B63" s="23"/>
      <c r="C63" s="34"/>
      <c r="D63" s="34"/>
    </row>
    <row r="64" spans="1:15" ht="20.399999999999999" x14ac:dyDescent="0.3">
      <c r="A64" s="104"/>
      <c r="B64" s="23"/>
      <c r="C64" s="34"/>
      <c r="D64" s="34"/>
    </row>
    <row r="65" spans="1:4" ht="20.399999999999999" x14ac:dyDescent="0.3">
      <c r="A65" s="104"/>
      <c r="B65" s="23"/>
      <c r="C65" s="34"/>
      <c r="D65" s="34"/>
    </row>
    <row r="66" spans="1:4" ht="20.399999999999999" x14ac:dyDescent="0.3">
      <c r="A66" s="104"/>
      <c r="B66" s="23"/>
      <c r="C66" s="34"/>
      <c r="D66" s="34"/>
    </row>
    <row r="67" spans="1:4" ht="20.399999999999999" x14ac:dyDescent="0.3">
      <c r="A67" s="104"/>
      <c r="B67" s="23"/>
      <c r="C67" s="34"/>
      <c r="D67" s="34"/>
    </row>
    <row r="68" spans="1:4" ht="20.399999999999999" x14ac:dyDescent="0.3">
      <c r="A68" s="104"/>
      <c r="B68" s="23"/>
      <c r="C68" s="34"/>
      <c r="D68" s="34"/>
    </row>
    <row r="69" spans="1:4" ht="20.399999999999999" x14ac:dyDescent="0.3">
      <c r="A69" s="104"/>
      <c r="B69" s="23"/>
      <c r="C69" s="34"/>
      <c r="D69" s="34"/>
    </row>
    <row r="70" spans="1:4" ht="20.399999999999999" x14ac:dyDescent="0.3">
      <c r="A70" s="104"/>
      <c r="B70" s="23"/>
      <c r="C70" s="34"/>
      <c r="D70" s="34"/>
    </row>
    <row r="71" spans="1:4" ht="20.399999999999999" x14ac:dyDescent="0.3">
      <c r="A71" s="104"/>
      <c r="B71" s="23"/>
      <c r="C71" s="34"/>
      <c r="D71" s="34"/>
    </row>
    <row r="72" spans="1:4" ht="20.399999999999999" x14ac:dyDescent="0.3">
      <c r="A72" s="104"/>
      <c r="B72" s="23"/>
      <c r="C72" s="34"/>
      <c r="D72" s="34"/>
    </row>
    <row r="73" spans="1:4" ht="20.399999999999999" x14ac:dyDescent="0.3">
      <c r="A73" s="104"/>
      <c r="B73" s="23"/>
      <c r="C73" s="34"/>
      <c r="D73" s="34"/>
    </row>
    <row r="74" spans="1:4" ht="20.399999999999999" x14ac:dyDescent="0.3">
      <c r="A74" s="104"/>
      <c r="B74" s="23"/>
      <c r="C74" s="34"/>
      <c r="D74" s="34"/>
    </row>
    <row r="75" spans="1:4" ht="20.399999999999999" x14ac:dyDescent="0.3">
      <c r="A75" s="104"/>
      <c r="B75" s="23"/>
      <c r="C75" s="34"/>
      <c r="D75" s="34"/>
    </row>
    <row r="76" spans="1:4" ht="20.399999999999999" x14ac:dyDescent="0.3">
      <c r="A76" s="104"/>
      <c r="B76" s="23"/>
      <c r="C76" s="34"/>
      <c r="D76" s="34"/>
    </row>
    <row r="77" spans="1:4" ht="20.399999999999999" x14ac:dyDescent="0.3">
      <c r="A77" s="104"/>
      <c r="B77" s="23"/>
      <c r="C77" s="34"/>
      <c r="D77" s="34"/>
    </row>
    <row r="78" spans="1:4" ht="20.399999999999999" x14ac:dyDescent="0.3">
      <c r="A78" s="104"/>
      <c r="B78" s="23"/>
      <c r="C78" s="34"/>
      <c r="D78" s="34"/>
    </row>
    <row r="79" spans="1:4" ht="20.399999999999999" x14ac:dyDescent="0.3">
      <c r="A79" s="104"/>
      <c r="B79" s="23"/>
      <c r="C79" s="34"/>
      <c r="D79" s="34"/>
    </row>
    <row r="80" spans="1:4" ht="20.399999999999999" x14ac:dyDescent="0.3">
      <c r="A80" s="104"/>
      <c r="B80" s="23"/>
      <c r="C80" s="34"/>
      <c r="D80" s="34"/>
    </row>
    <row r="81" spans="1:4" ht="20.399999999999999" x14ac:dyDescent="0.3">
      <c r="A81" s="104"/>
      <c r="B81" s="23"/>
      <c r="C81" s="34"/>
      <c r="D81" s="34"/>
    </row>
    <row r="82" spans="1:4" ht="20.399999999999999" x14ac:dyDescent="0.3">
      <c r="A82" s="104"/>
      <c r="B82" s="23"/>
      <c r="C82" s="34"/>
      <c r="D82" s="34"/>
    </row>
    <row r="83" spans="1:4" ht="20.399999999999999" x14ac:dyDescent="0.3">
      <c r="A83" s="104"/>
      <c r="B83" s="23"/>
      <c r="C83" s="34"/>
      <c r="D83" s="34"/>
    </row>
    <row r="84" spans="1:4" ht="20.399999999999999" x14ac:dyDescent="0.3">
      <c r="A84" s="104"/>
      <c r="B84" s="23"/>
      <c r="C84" s="34"/>
      <c r="D84" s="34"/>
    </row>
    <row r="85" spans="1:4" ht="20.399999999999999" x14ac:dyDescent="0.3">
      <c r="A85" s="104"/>
      <c r="B85" s="23"/>
      <c r="C85" s="34"/>
      <c r="D85" s="34"/>
    </row>
    <row r="86" spans="1:4" ht="20.399999999999999" x14ac:dyDescent="0.3">
      <c r="A86" s="104"/>
      <c r="B86" s="23"/>
      <c r="C86" s="34"/>
      <c r="D86" s="34"/>
    </row>
    <row r="87" spans="1:4" ht="20.399999999999999" x14ac:dyDescent="0.3">
      <c r="A87" s="104"/>
      <c r="B87" s="23"/>
      <c r="C87" s="34"/>
      <c r="D87" s="34"/>
    </row>
    <row r="88" spans="1:4" ht="20.399999999999999" x14ac:dyDescent="0.3">
      <c r="A88" s="104"/>
      <c r="B88" s="23"/>
      <c r="C88" s="34"/>
      <c r="D88" s="34"/>
    </row>
    <row r="89" spans="1:4" ht="20.399999999999999" x14ac:dyDescent="0.3">
      <c r="A89" s="104"/>
      <c r="B89" s="23"/>
      <c r="C89" s="34"/>
      <c r="D89" s="34"/>
    </row>
    <row r="90" spans="1:4" ht="20.399999999999999" x14ac:dyDescent="0.3">
      <c r="A90" s="104"/>
      <c r="B90" s="23"/>
      <c r="C90" s="34"/>
      <c r="D90" s="34"/>
    </row>
    <row r="91" spans="1:4" ht="20.399999999999999" x14ac:dyDescent="0.3">
      <c r="A91" s="104"/>
      <c r="B91" s="23"/>
      <c r="C91" s="34"/>
      <c r="D91" s="34"/>
    </row>
    <row r="92" spans="1:4" ht="20.399999999999999" x14ac:dyDescent="0.3">
      <c r="A92" s="104"/>
      <c r="B92" s="23"/>
      <c r="C92" s="34"/>
      <c r="D92" s="34"/>
    </row>
    <row r="93" spans="1:4" ht="20.399999999999999" x14ac:dyDescent="0.3">
      <c r="A93" s="104"/>
      <c r="B93" s="23"/>
      <c r="C93" s="34"/>
      <c r="D93" s="34"/>
    </row>
    <row r="94" spans="1:4" ht="20.399999999999999" x14ac:dyDescent="0.3">
      <c r="A94" s="104"/>
      <c r="B94" s="23"/>
      <c r="C94" s="34"/>
      <c r="D94" s="34"/>
    </row>
    <row r="95" spans="1:4" ht="20.399999999999999" x14ac:dyDescent="0.3">
      <c r="A95" s="104"/>
      <c r="B95" s="23"/>
      <c r="C95" s="34"/>
      <c r="D95" s="34"/>
    </row>
    <row r="96" spans="1:4" ht="20.399999999999999" x14ac:dyDescent="0.3">
      <c r="A96" s="104"/>
      <c r="B96" s="23"/>
      <c r="C96" s="34"/>
      <c r="D96" s="34"/>
    </row>
    <row r="97" spans="1:4" ht="20.399999999999999" x14ac:dyDescent="0.3">
      <c r="A97" s="104"/>
      <c r="B97" s="23"/>
      <c r="C97" s="34"/>
      <c r="D97" s="34"/>
    </row>
    <row r="98" spans="1:4" ht="20.399999999999999" x14ac:dyDescent="0.3">
      <c r="A98" s="104"/>
      <c r="B98" s="23"/>
      <c r="C98" s="34"/>
      <c r="D98" s="34"/>
    </row>
    <row r="99" spans="1:4" ht="20.399999999999999" x14ac:dyDescent="0.3">
      <c r="A99" s="104"/>
      <c r="B99" s="23"/>
      <c r="C99" s="34"/>
      <c r="D99" s="34"/>
    </row>
    <row r="100" spans="1:4" ht="20.399999999999999" x14ac:dyDescent="0.3">
      <c r="A100" s="104"/>
      <c r="B100" s="23"/>
      <c r="C100" s="34"/>
      <c r="D100" s="34"/>
    </row>
    <row r="101" spans="1:4" ht="20.399999999999999" x14ac:dyDescent="0.3">
      <c r="A101" s="104"/>
      <c r="B101" s="23"/>
      <c r="C101" s="34"/>
      <c r="D101" s="34"/>
    </row>
    <row r="102" spans="1:4" ht="20.399999999999999" x14ac:dyDescent="0.3">
      <c r="A102" s="104"/>
      <c r="B102" s="23"/>
      <c r="C102" s="34"/>
      <c r="D102" s="34"/>
    </row>
    <row r="103" spans="1:4" ht="20.399999999999999" x14ac:dyDescent="0.3">
      <c r="A103" s="104"/>
      <c r="B103" s="23"/>
      <c r="C103" s="34"/>
      <c r="D103" s="34"/>
    </row>
    <row r="104" spans="1:4" ht="20.399999999999999" x14ac:dyDescent="0.3">
      <c r="A104" s="104"/>
      <c r="B104" s="23"/>
      <c r="C104" s="34"/>
      <c r="D104" s="34"/>
    </row>
    <row r="105" spans="1:4" ht="20.399999999999999" x14ac:dyDescent="0.3">
      <c r="A105" s="104"/>
      <c r="B105" s="23"/>
      <c r="C105" s="34"/>
      <c r="D105" s="34"/>
    </row>
    <row r="106" spans="1:4" ht="20.399999999999999" x14ac:dyDescent="0.3">
      <c r="A106" s="104"/>
      <c r="B106" s="23"/>
      <c r="C106" s="34"/>
      <c r="D106" s="34"/>
    </row>
    <row r="107" spans="1:4" ht="20.399999999999999" x14ac:dyDescent="0.3">
      <c r="A107" s="104"/>
      <c r="B107" s="23"/>
      <c r="C107" s="34"/>
      <c r="D107" s="34"/>
    </row>
    <row r="108" spans="1:4" ht="20.399999999999999" x14ac:dyDescent="0.3">
      <c r="A108" s="104"/>
      <c r="B108" s="23"/>
      <c r="C108" s="34"/>
      <c r="D108" s="34"/>
    </row>
    <row r="109" spans="1:4" ht="20.399999999999999" x14ac:dyDescent="0.3">
      <c r="A109" s="104"/>
      <c r="B109" s="23"/>
      <c r="C109" s="34"/>
      <c r="D109" s="34"/>
    </row>
    <row r="110" spans="1:4" ht="20.399999999999999" x14ac:dyDescent="0.3">
      <c r="A110" s="104"/>
      <c r="B110" s="23"/>
      <c r="C110" s="34"/>
      <c r="D110" s="34"/>
    </row>
    <row r="111" spans="1:4" ht="20.399999999999999" x14ac:dyDescent="0.3">
      <c r="A111" s="104"/>
      <c r="B111" s="23"/>
      <c r="C111" s="34"/>
      <c r="D111" s="34"/>
    </row>
    <row r="112" spans="1:4" ht="20.399999999999999" x14ac:dyDescent="0.3">
      <c r="A112" s="104"/>
      <c r="B112" s="23"/>
      <c r="C112" s="34"/>
      <c r="D112" s="34"/>
    </row>
    <row r="113" spans="1:4" ht="20.399999999999999" x14ac:dyDescent="0.3">
      <c r="A113" s="104"/>
      <c r="B113" s="23"/>
      <c r="C113" s="34"/>
      <c r="D113" s="34"/>
    </row>
    <row r="114" spans="1:4" ht="20.399999999999999" x14ac:dyDescent="0.3">
      <c r="A114" s="104"/>
      <c r="B114" s="23"/>
      <c r="C114" s="34"/>
      <c r="D114" s="34"/>
    </row>
    <row r="115" spans="1:4" ht="20.399999999999999" x14ac:dyDescent="0.3">
      <c r="A115" s="104"/>
      <c r="B115" s="23"/>
      <c r="C115" s="34"/>
      <c r="D115" s="34"/>
    </row>
    <row r="116" spans="1:4" ht="20.399999999999999" x14ac:dyDescent="0.3">
      <c r="A116" s="104"/>
      <c r="B116" s="23"/>
      <c r="C116" s="34"/>
      <c r="D116" s="34"/>
    </row>
    <row r="117" spans="1:4" ht="20.399999999999999" x14ac:dyDescent="0.3">
      <c r="A117" s="104"/>
      <c r="B117" s="23"/>
      <c r="C117" s="34"/>
      <c r="D117" s="34"/>
    </row>
    <row r="118" spans="1:4" ht="20.399999999999999" x14ac:dyDescent="0.3">
      <c r="A118" s="104"/>
      <c r="B118" s="23"/>
      <c r="C118" s="34"/>
      <c r="D118" s="34"/>
    </row>
    <row r="119" spans="1:4" ht="20.399999999999999" x14ac:dyDescent="0.3">
      <c r="A119" s="104"/>
      <c r="B119" s="23"/>
      <c r="C119" s="34"/>
      <c r="D119" s="34"/>
    </row>
    <row r="120" spans="1:4" ht="20.399999999999999" x14ac:dyDescent="0.3">
      <c r="A120" s="104"/>
      <c r="B120" s="23"/>
      <c r="C120" s="34"/>
      <c r="D120" s="34"/>
    </row>
    <row r="121" spans="1:4" ht="20.399999999999999" x14ac:dyDescent="0.3">
      <c r="A121" s="104"/>
      <c r="B121" s="23"/>
      <c r="C121" s="34"/>
      <c r="D121" s="34"/>
    </row>
    <row r="122" spans="1:4" ht="20.399999999999999" x14ac:dyDescent="0.3">
      <c r="A122" s="104"/>
      <c r="B122" s="23"/>
      <c r="C122" s="34"/>
      <c r="D122" s="34"/>
    </row>
    <row r="123" spans="1:4" ht="20.399999999999999" x14ac:dyDescent="0.3">
      <c r="A123" s="104"/>
      <c r="B123" s="23"/>
      <c r="C123" s="34"/>
      <c r="D123" s="34"/>
    </row>
    <row r="124" spans="1:4" ht="20.399999999999999" x14ac:dyDescent="0.3">
      <c r="A124" s="104"/>
      <c r="B124" s="23"/>
      <c r="C124" s="34"/>
      <c r="D124" s="34"/>
    </row>
    <row r="125" spans="1:4" ht="20.399999999999999" x14ac:dyDescent="0.3">
      <c r="A125" s="104"/>
      <c r="B125" s="23"/>
      <c r="C125" s="34"/>
      <c r="D125" s="34"/>
    </row>
    <row r="126" spans="1:4" ht="20.399999999999999" x14ac:dyDescent="0.3">
      <c r="A126" s="104"/>
      <c r="B126" s="23"/>
      <c r="C126" s="34"/>
      <c r="D126" s="34"/>
    </row>
    <row r="127" spans="1:4" ht="20.399999999999999" x14ac:dyDescent="0.3">
      <c r="A127" s="104"/>
      <c r="B127" s="23"/>
      <c r="C127" s="34"/>
      <c r="D127" s="34"/>
    </row>
    <row r="128" spans="1:4" ht="20.399999999999999" x14ac:dyDescent="0.3">
      <c r="A128" s="104"/>
      <c r="B128" s="23"/>
      <c r="C128" s="34"/>
      <c r="D128" s="34"/>
    </row>
    <row r="129" spans="1:4" ht="20.399999999999999" x14ac:dyDescent="0.3">
      <c r="A129" s="104"/>
      <c r="B129" s="23"/>
      <c r="C129" s="34"/>
      <c r="D129" s="34"/>
    </row>
    <row r="130" spans="1:4" ht="20.399999999999999" x14ac:dyDescent="0.3">
      <c r="A130" s="104"/>
      <c r="B130" s="23"/>
      <c r="C130" s="34"/>
      <c r="D130" s="34"/>
    </row>
    <row r="131" spans="1:4" ht="20.399999999999999" x14ac:dyDescent="0.3">
      <c r="A131" s="104"/>
      <c r="B131" s="23"/>
      <c r="C131" s="34"/>
      <c r="D131" s="34"/>
    </row>
    <row r="132" spans="1:4" ht="20.399999999999999" x14ac:dyDescent="0.3">
      <c r="A132" s="104"/>
      <c r="B132" s="23"/>
      <c r="C132" s="34"/>
      <c r="D132" s="34"/>
    </row>
    <row r="133" spans="1:4" ht="20.399999999999999" x14ac:dyDescent="0.3">
      <c r="A133" s="104"/>
      <c r="B133" s="23"/>
      <c r="C133" s="34"/>
      <c r="D133" s="34"/>
    </row>
    <row r="134" spans="1:4" ht="20.399999999999999" x14ac:dyDescent="0.3">
      <c r="A134" s="104"/>
      <c r="B134" s="23"/>
      <c r="C134" s="34"/>
      <c r="D134" s="34"/>
    </row>
    <row r="135" spans="1:4" ht="20.399999999999999" x14ac:dyDescent="0.3">
      <c r="A135" s="104"/>
      <c r="B135" s="23"/>
      <c r="C135" s="34"/>
      <c r="D135" s="34"/>
    </row>
    <row r="136" spans="1:4" ht="20.399999999999999" x14ac:dyDescent="0.3">
      <c r="A136" s="104"/>
      <c r="B136" s="23"/>
      <c r="C136" s="34"/>
      <c r="D136" s="34"/>
    </row>
    <row r="137" spans="1:4" ht="20.399999999999999" x14ac:dyDescent="0.3">
      <c r="A137" s="104"/>
      <c r="B137" s="23"/>
      <c r="C137" s="34"/>
      <c r="D137" s="34"/>
    </row>
    <row r="138" spans="1:4" ht="20.399999999999999" x14ac:dyDescent="0.3">
      <c r="A138" s="104"/>
      <c r="B138" s="23"/>
      <c r="C138" s="34"/>
      <c r="D138" s="34"/>
    </row>
    <row r="139" spans="1:4" ht="20.399999999999999" x14ac:dyDescent="0.3">
      <c r="A139" s="104"/>
      <c r="B139" s="23"/>
      <c r="C139" s="34"/>
      <c r="D139" s="34"/>
    </row>
    <row r="140" spans="1:4" ht="20.399999999999999" x14ac:dyDescent="0.3">
      <c r="A140" s="104"/>
      <c r="B140" s="23"/>
      <c r="C140" s="34"/>
      <c r="D140" s="34"/>
    </row>
    <row r="141" spans="1:4" ht="20.399999999999999" x14ac:dyDescent="0.3">
      <c r="A141" s="104"/>
      <c r="B141" s="23"/>
      <c r="C141" s="34"/>
      <c r="D141" s="34"/>
    </row>
    <row r="142" spans="1:4" ht="20.399999999999999" x14ac:dyDescent="0.3">
      <c r="A142" s="104"/>
      <c r="B142" s="23"/>
      <c r="C142" s="34"/>
      <c r="D142" s="34"/>
    </row>
    <row r="143" spans="1:4" ht="20.399999999999999" x14ac:dyDescent="0.3">
      <c r="A143" s="104"/>
      <c r="B143" s="23"/>
      <c r="C143" s="34"/>
      <c r="D143" s="34"/>
    </row>
    <row r="144" spans="1:4" ht="20.399999999999999" x14ac:dyDescent="0.3">
      <c r="A144" s="104"/>
      <c r="B144" s="23"/>
      <c r="C144" s="34"/>
      <c r="D144" s="34"/>
    </row>
    <row r="145" spans="1:4" ht="20.399999999999999" x14ac:dyDescent="0.3">
      <c r="A145" s="104"/>
      <c r="B145" s="23"/>
      <c r="C145" s="34"/>
      <c r="D145" s="34"/>
    </row>
    <row r="146" spans="1:4" ht="20.399999999999999" x14ac:dyDescent="0.3">
      <c r="A146" s="104"/>
      <c r="B146" s="23"/>
      <c r="C146" s="34"/>
      <c r="D146" s="34"/>
    </row>
    <row r="147" spans="1:4" ht="20.399999999999999" x14ac:dyDescent="0.3">
      <c r="A147" s="104"/>
      <c r="B147" s="23"/>
      <c r="C147" s="34"/>
      <c r="D147" s="34"/>
    </row>
    <row r="148" spans="1:4" ht="20.399999999999999" x14ac:dyDescent="0.3">
      <c r="A148" s="104"/>
      <c r="B148" s="23"/>
      <c r="C148" s="34"/>
      <c r="D148" s="34"/>
    </row>
    <row r="149" spans="1:4" ht="20.399999999999999" x14ac:dyDescent="0.3">
      <c r="A149" s="104"/>
      <c r="B149" s="23"/>
      <c r="C149" s="34"/>
      <c r="D149" s="34"/>
    </row>
    <row r="150" spans="1:4" ht="20.399999999999999" x14ac:dyDescent="0.3">
      <c r="A150" s="104"/>
      <c r="B150" s="23"/>
      <c r="C150" s="34"/>
      <c r="D150" s="34"/>
    </row>
    <row r="151" spans="1:4" ht="20.399999999999999" x14ac:dyDescent="0.3">
      <c r="A151" s="104"/>
      <c r="B151" s="23"/>
      <c r="C151" s="34"/>
      <c r="D151" s="34"/>
    </row>
    <row r="152" spans="1:4" ht="20.399999999999999" x14ac:dyDescent="0.3">
      <c r="A152" s="104"/>
      <c r="B152" s="23"/>
      <c r="C152" s="34"/>
      <c r="D152" s="34"/>
    </row>
    <row r="153" spans="1:4" ht="20.399999999999999" x14ac:dyDescent="0.3">
      <c r="A153" s="104"/>
      <c r="B153" s="23"/>
      <c r="C153" s="34"/>
      <c r="D153" s="34"/>
    </row>
    <row r="154" spans="1:4" ht="20.399999999999999" x14ac:dyDescent="0.3">
      <c r="A154" s="104"/>
      <c r="B154" s="23"/>
      <c r="C154" s="34"/>
      <c r="D154" s="34"/>
    </row>
    <row r="155" spans="1:4" ht="20.399999999999999" x14ac:dyDescent="0.3">
      <c r="A155" s="104"/>
      <c r="B155" s="23"/>
      <c r="C155" s="34"/>
      <c r="D155" s="34"/>
    </row>
    <row r="156" spans="1:4" ht="20.399999999999999" x14ac:dyDescent="0.3">
      <c r="A156" s="104"/>
      <c r="B156" s="23"/>
      <c r="C156" s="34"/>
      <c r="D156" s="34"/>
    </row>
    <row r="157" spans="1:4" ht="20.399999999999999" x14ac:dyDescent="0.3">
      <c r="A157" s="104"/>
      <c r="B157" s="23"/>
      <c r="C157" s="34"/>
      <c r="D157" s="34"/>
    </row>
    <row r="158" spans="1:4" ht="20.399999999999999" x14ac:dyDescent="0.3">
      <c r="A158" s="104"/>
      <c r="B158" s="23"/>
      <c r="C158" s="34"/>
      <c r="D158" s="34"/>
    </row>
    <row r="159" spans="1:4" ht="20.399999999999999" x14ac:dyDescent="0.3">
      <c r="A159" s="104"/>
      <c r="B159" s="23"/>
      <c r="C159" s="34"/>
      <c r="D159" s="34"/>
    </row>
    <row r="160" spans="1:4" ht="20.399999999999999" x14ac:dyDescent="0.3">
      <c r="A160" s="104"/>
      <c r="B160" s="23"/>
      <c r="C160" s="34"/>
      <c r="D160" s="34"/>
    </row>
    <row r="161" spans="1:4" ht="20.399999999999999" x14ac:dyDescent="0.3">
      <c r="A161" s="104"/>
      <c r="B161" s="23"/>
      <c r="C161" s="34"/>
      <c r="D161" s="34"/>
    </row>
    <row r="162" spans="1:4" ht="20.399999999999999" x14ac:dyDescent="0.3">
      <c r="A162" s="104"/>
      <c r="B162" s="23"/>
      <c r="C162" s="34"/>
      <c r="D162" s="34"/>
    </row>
    <row r="163" spans="1:4" ht="20.399999999999999" x14ac:dyDescent="0.3">
      <c r="A163" s="104"/>
      <c r="B163" s="23"/>
      <c r="C163" s="34"/>
      <c r="D163" s="34"/>
    </row>
    <row r="164" spans="1:4" ht="20.399999999999999" x14ac:dyDescent="0.3">
      <c r="A164" s="104"/>
      <c r="B164" s="23"/>
      <c r="C164" s="34"/>
      <c r="D164" s="34"/>
    </row>
    <row r="165" spans="1:4" ht="20.399999999999999" x14ac:dyDescent="0.3">
      <c r="A165" s="104"/>
      <c r="B165" s="23"/>
      <c r="C165" s="34"/>
      <c r="D165" s="34"/>
    </row>
    <row r="166" spans="1:4" ht="20.399999999999999" x14ac:dyDescent="0.3">
      <c r="A166" s="104"/>
      <c r="B166" s="23"/>
      <c r="C166" s="34"/>
      <c r="D166" s="34"/>
    </row>
    <row r="167" spans="1:4" ht="20.399999999999999" x14ac:dyDescent="0.3">
      <c r="A167" s="104"/>
      <c r="B167" s="23"/>
      <c r="C167" s="34"/>
      <c r="D167" s="34"/>
    </row>
    <row r="168" spans="1:4" ht="20.399999999999999" x14ac:dyDescent="0.3">
      <c r="A168" s="104"/>
      <c r="B168" s="23"/>
      <c r="C168" s="34"/>
      <c r="D168" s="34"/>
    </row>
    <row r="169" spans="1:4" ht="20.399999999999999" x14ac:dyDescent="0.3">
      <c r="A169" s="104"/>
      <c r="B169" s="23"/>
      <c r="C169" s="34"/>
      <c r="D169" s="34"/>
    </row>
    <row r="170" spans="1:4" ht="20.399999999999999" x14ac:dyDescent="0.3">
      <c r="A170" s="104"/>
      <c r="B170" s="23"/>
      <c r="C170" s="34"/>
      <c r="D170" s="34"/>
    </row>
    <row r="171" spans="1:4" ht="20.399999999999999" x14ac:dyDescent="0.3">
      <c r="A171" s="104"/>
      <c r="B171" s="23"/>
      <c r="C171" s="34"/>
      <c r="D171" s="34"/>
    </row>
    <row r="172" spans="1:4" ht="20.399999999999999" x14ac:dyDescent="0.3">
      <c r="A172" s="104"/>
      <c r="B172" s="23"/>
      <c r="C172" s="34"/>
      <c r="D172" s="34"/>
    </row>
    <row r="173" spans="1:4" ht="20.399999999999999" x14ac:dyDescent="0.3">
      <c r="A173" s="104"/>
      <c r="B173" s="23"/>
      <c r="C173" s="34"/>
      <c r="D173" s="34"/>
    </row>
    <row r="174" spans="1:4" ht="20.399999999999999" x14ac:dyDescent="0.3">
      <c r="A174" s="104"/>
      <c r="B174" s="23"/>
      <c r="C174" s="34"/>
      <c r="D174" s="34"/>
    </row>
    <row r="175" spans="1:4" ht="20.399999999999999" x14ac:dyDescent="0.3">
      <c r="A175" s="104"/>
      <c r="B175" s="23"/>
      <c r="C175" s="34"/>
      <c r="D175" s="34"/>
    </row>
    <row r="176" spans="1:4" ht="20.399999999999999" x14ac:dyDescent="0.3">
      <c r="A176" s="104"/>
      <c r="B176" s="23"/>
      <c r="C176" s="34"/>
      <c r="D176" s="34"/>
    </row>
    <row r="177" spans="1:4" ht="20.399999999999999" x14ac:dyDescent="0.3">
      <c r="A177" s="104"/>
      <c r="B177" s="23"/>
      <c r="C177" s="34"/>
      <c r="D177" s="34"/>
    </row>
    <row r="178" spans="1:4" ht="20.399999999999999" x14ac:dyDescent="0.3">
      <c r="A178" s="104"/>
      <c r="B178" s="23"/>
      <c r="C178" s="34"/>
      <c r="D178" s="34"/>
    </row>
    <row r="179" spans="1:4" ht="20.399999999999999" x14ac:dyDescent="0.3">
      <c r="A179" s="104"/>
      <c r="B179" s="23"/>
      <c r="C179" s="34"/>
      <c r="D179" s="34"/>
    </row>
    <row r="180" spans="1:4" ht="20.399999999999999" x14ac:dyDescent="0.3">
      <c r="A180" s="104"/>
      <c r="B180" s="23"/>
      <c r="C180" s="34"/>
      <c r="D180" s="34"/>
    </row>
    <row r="181" spans="1:4" ht="20.399999999999999" x14ac:dyDescent="0.3">
      <c r="A181" s="104"/>
      <c r="B181" s="23"/>
      <c r="C181" s="34"/>
      <c r="D181" s="34"/>
    </row>
    <row r="182" spans="1:4" ht="20.399999999999999" x14ac:dyDescent="0.3">
      <c r="A182" s="104"/>
      <c r="B182" s="23"/>
      <c r="C182" s="34"/>
      <c r="D182" s="34"/>
    </row>
    <row r="183" spans="1:4" ht="20.399999999999999" x14ac:dyDescent="0.3">
      <c r="A183" s="104"/>
      <c r="B183" s="23"/>
      <c r="C183" s="34"/>
      <c r="D183" s="34"/>
    </row>
    <row r="184" spans="1:4" ht="20.399999999999999" x14ac:dyDescent="0.3">
      <c r="A184" s="104"/>
      <c r="B184" s="23"/>
      <c r="C184" s="34"/>
      <c r="D184" s="34"/>
    </row>
    <row r="185" spans="1:4" ht="20.399999999999999" x14ac:dyDescent="0.3">
      <c r="A185" s="104"/>
      <c r="B185" s="23"/>
      <c r="C185" s="34"/>
      <c r="D185" s="34"/>
    </row>
    <row r="186" spans="1:4" ht="20.399999999999999" x14ac:dyDescent="0.3">
      <c r="A186" s="104"/>
      <c r="B186" s="23"/>
      <c r="C186" s="34"/>
      <c r="D186" s="34"/>
    </row>
    <row r="187" spans="1:4" ht="20.399999999999999" x14ac:dyDescent="0.3">
      <c r="A187" s="104"/>
      <c r="B187" s="23"/>
      <c r="C187" s="34"/>
      <c r="D187" s="34"/>
    </row>
    <row r="188" spans="1:4" ht="20.399999999999999" x14ac:dyDescent="0.3">
      <c r="A188" s="104"/>
      <c r="B188" s="23"/>
      <c r="C188" s="34"/>
      <c r="D188" s="34"/>
    </row>
    <row r="189" spans="1:4" ht="20.399999999999999" x14ac:dyDescent="0.3">
      <c r="A189" s="104"/>
      <c r="B189" s="23"/>
      <c r="C189" s="34"/>
      <c r="D189" s="34"/>
    </row>
    <row r="190" spans="1:4" ht="20.399999999999999" x14ac:dyDescent="0.3">
      <c r="A190" s="104"/>
      <c r="B190" s="23"/>
      <c r="C190" s="34"/>
      <c r="D190" s="34"/>
    </row>
    <row r="191" spans="1:4" ht="20.399999999999999" x14ac:dyDescent="0.3">
      <c r="A191" s="104"/>
      <c r="B191" s="23"/>
      <c r="C191" s="34"/>
      <c r="D191" s="34"/>
    </row>
    <row r="192" spans="1:4" ht="20.399999999999999" x14ac:dyDescent="0.3">
      <c r="A192" s="104"/>
      <c r="B192" s="23"/>
      <c r="C192" s="34"/>
      <c r="D192" s="34"/>
    </row>
    <row r="193" spans="1:4" ht="20.399999999999999" x14ac:dyDescent="0.3">
      <c r="A193" s="104"/>
      <c r="B193" s="23"/>
      <c r="C193" s="34"/>
      <c r="D193" s="34"/>
    </row>
    <row r="194" spans="1:4" ht="20.399999999999999" x14ac:dyDescent="0.3">
      <c r="A194" s="104"/>
      <c r="B194" s="23"/>
      <c r="C194" s="34"/>
      <c r="D194" s="34"/>
    </row>
    <row r="195" spans="1:4" ht="20.399999999999999" x14ac:dyDescent="0.3">
      <c r="A195" s="104"/>
      <c r="B195" s="23"/>
      <c r="C195" s="34"/>
      <c r="D195" s="34"/>
    </row>
    <row r="196" spans="1:4" ht="20.399999999999999" x14ac:dyDescent="0.3">
      <c r="A196" s="104"/>
      <c r="B196" s="23"/>
      <c r="C196" s="34"/>
      <c r="D196" s="34"/>
    </row>
    <row r="197" spans="1:4" ht="20.399999999999999" x14ac:dyDescent="0.3">
      <c r="A197" s="104"/>
      <c r="B197" s="23"/>
      <c r="C197" s="34"/>
      <c r="D197" s="34"/>
    </row>
    <row r="198" spans="1:4" ht="20.399999999999999" x14ac:dyDescent="0.3">
      <c r="A198" s="104"/>
      <c r="B198" s="23"/>
      <c r="C198" s="34"/>
      <c r="D198" s="34"/>
    </row>
    <row r="199" spans="1:4" ht="20.399999999999999" x14ac:dyDescent="0.3">
      <c r="A199" s="104"/>
      <c r="B199" s="23"/>
      <c r="C199" s="34"/>
      <c r="D199" s="34"/>
    </row>
    <row r="200" spans="1:4" ht="20.399999999999999" x14ac:dyDescent="0.3">
      <c r="A200" s="104"/>
      <c r="B200" s="23"/>
      <c r="C200" s="34"/>
      <c r="D200" s="34"/>
    </row>
    <row r="201" spans="1:4" ht="20.399999999999999" x14ac:dyDescent="0.3">
      <c r="A201" s="104"/>
      <c r="B201" s="23"/>
      <c r="C201" s="34"/>
      <c r="D201" s="34"/>
    </row>
    <row r="202" spans="1:4" ht="20.399999999999999" x14ac:dyDescent="0.3">
      <c r="A202" s="104"/>
      <c r="B202" s="23"/>
      <c r="C202" s="34"/>
      <c r="D202" s="34"/>
    </row>
    <row r="203" spans="1:4" ht="20.399999999999999" x14ac:dyDescent="0.3">
      <c r="A203" s="104"/>
      <c r="B203" s="23"/>
      <c r="C203" s="34"/>
      <c r="D203" s="34"/>
    </row>
    <row r="204" spans="1:4" ht="20.399999999999999" x14ac:dyDescent="0.3">
      <c r="A204" s="104"/>
      <c r="B204" s="23"/>
      <c r="C204" s="34"/>
      <c r="D204" s="34"/>
    </row>
    <row r="205" spans="1:4" ht="20.399999999999999" x14ac:dyDescent="0.3">
      <c r="A205" s="104"/>
      <c r="B205" s="23"/>
      <c r="C205" s="34"/>
      <c r="D205" s="34"/>
    </row>
    <row r="206" spans="1:4" ht="20.399999999999999" x14ac:dyDescent="0.3">
      <c r="A206" s="104"/>
      <c r="B206" s="23"/>
      <c r="C206" s="34"/>
      <c r="D206" s="34"/>
    </row>
    <row r="207" spans="1:4" ht="20.399999999999999" x14ac:dyDescent="0.3">
      <c r="A207" s="104"/>
      <c r="B207" s="23"/>
      <c r="C207" s="34"/>
      <c r="D207" s="34"/>
    </row>
    <row r="208" spans="1:4" x14ac:dyDescent="0.3">
      <c r="A208" s="84"/>
      <c r="B208" s="23"/>
      <c r="C208" s="23"/>
      <c r="D208" s="23"/>
    </row>
    <row r="209" spans="1:8" ht="20.399999999999999" x14ac:dyDescent="0.3">
      <c r="A209" s="84"/>
      <c r="B209" s="30" t="s">
        <v>85</v>
      </c>
      <c r="C209" s="30" t="s">
        <v>128</v>
      </c>
      <c r="D209" s="33" t="s">
        <v>85</v>
      </c>
      <c r="E209" s="33" t="s">
        <v>128</v>
      </c>
    </row>
    <row r="210" spans="1:8" ht="21" x14ac:dyDescent="0.4">
      <c r="A210" s="84"/>
      <c r="B210" s="31" t="s">
        <v>87</v>
      </c>
      <c r="C210" s="31" t="s">
        <v>56</v>
      </c>
      <c r="D210" t="s">
        <v>87</v>
      </c>
      <c r="F210" t="str">
        <f>IF(NOT(ISBLANK(D210)),D210,IF(NOT(ISBLANK(E210)),"     "&amp;E210,FALSE))</f>
        <v>Afectación Económica o presupuestal</v>
      </c>
      <c r="G210" t="s">
        <v>87</v>
      </c>
      <c r="H210" t="str">
        <f>IF(NOT(ISERROR(MATCH(G210,_xlfn.ANCHORARRAY(B221),0))),F223&amp;"Por favor no seleccionar los criterios de impacto",G210)</f>
        <v>❌Por favor no seleccionar los criterios de impacto</v>
      </c>
    </row>
    <row r="211" spans="1:8" ht="21" x14ac:dyDescent="0.4">
      <c r="A211" s="84"/>
      <c r="B211" s="31" t="s">
        <v>87</v>
      </c>
      <c r="C211" s="31" t="s">
        <v>90</v>
      </c>
      <c r="E211" t="s">
        <v>56</v>
      </c>
      <c r="F211" t="str">
        <f t="shared" ref="F211:F221" si="0">IF(NOT(ISBLANK(D211)),D211,IF(NOT(ISBLANK(E211)),"     "&amp;E211,FALSE))</f>
        <v xml:space="preserve">     Afectación menor a 10 SMLMV .</v>
      </c>
    </row>
    <row r="212" spans="1:8" ht="21" x14ac:dyDescent="0.4">
      <c r="A212" s="84"/>
      <c r="B212" s="31" t="s">
        <v>87</v>
      </c>
      <c r="C212" s="31" t="s">
        <v>91</v>
      </c>
      <c r="E212" t="s">
        <v>90</v>
      </c>
      <c r="F212" t="str">
        <f t="shared" si="0"/>
        <v xml:space="preserve">     Entre 10 y 50 SMLMV </v>
      </c>
    </row>
    <row r="213" spans="1:8" ht="21" x14ac:dyDescent="0.4">
      <c r="A213" s="84"/>
      <c r="B213" s="31" t="s">
        <v>87</v>
      </c>
      <c r="C213" s="31" t="s">
        <v>92</v>
      </c>
      <c r="E213" t="s">
        <v>91</v>
      </c>
      <c r="F213" t="str">
        <f t="shared" si="0"/>
        <v xml:space="preserve">     Entre 50 y 100 SMLMV </v>
      </c>
    </row>
    <row r="214" spans="1:8" ht="21" x14ac:dyDescent="0.4">
      <c r="A214" s="84"/>
      <c r="B214" s="31" t="s">
        <v>87</v>
      </c>
      <c r="C214" s="31" t="s">
        <v>93</v>
      </c>
      <c r="E214" t="s">
        <v>92</v>
      </c>
      <c r="F214" t="str">
        <f t="shared" si="0"/>
        <v xml:space="preserve">     Entre 100 y 500 SMLMV </v>
      </c>
    </row>
    <row r="215" spans="1:8" ht="21" x14ac:dyDescent="0.4">
      <c r="A215" s="84"/>
      <c r="B215" s="31" t="s">
        <v>55</v>
      </c>
      <c r="C215" s="31" t="s">
        <v>94</v>
      </c>
      <c r="E215" t="s">
        <v>93</v>
      </c>
      <c r="F215" t="str">
        <f t="shared" si="0"/>
        <v xml:space="preserve">     Mayor a 500 SMLMV </v>
      </c>
    </row>
    <row r="216" spans="1:8" ht="21" x14ac:dyDescent="0.4">
      <c r="A216" s="84"/>
      <c r="B216" s="31" t="s">
        <v>55</v>
      </c>
      <c r="C216" s="31" t="s">
        <v>95</v>
      </c>
      <c r="D216" t="s">
        <v>55</v>
      </c>
      <c r="F216" t="str">
        <f t="shared" si="0"/>
        <v>Pérdida Reputacional</v>
      </c>
    </row>
    <row r="217" spans="1:8" ht="21" x14ac:dyDescent="0.4">
      <c r="A217" s="84"/>
      <c r="B217" s="31" t="s">
        <v>55</v>
      </c>
      <c r="C217" s="31" t="s">
        <v>97</v>
      </c>
      <c r="E217" t="s">
        <v>94</v>
      </c>
      <c r="F217" t="str">
        <f t="shared" si="0"/>
        <v xml:space="preserve">     El riesgo afecta la imagen de alguna área de la organización</v>
      </c>
    </row>
    <row r="218" spans="1:8" ht="21" x14ac:dyDescent="0.4">
      <c r="A218" s="84"/>
      <c r="B218" s="31" t="s">
        <v>55</v>
      </c>
      <c r="C218" s="31" t="s">
        <v>96</v>
      </c>
      <c r="E218" t="s">
        <v>95</v>
      </c>
      <c r="F218" t="str">
        <f t="shared" si="0"/>
        <v xml:space="preserve">     El riesgo afecta la imagen de la entidad internamente, de conocimiento general, nivel interno, de junta dircetiva y accionistas y/o de provedores</v>
      </c>
    </row>
    <row r="219" spans="1:8" ht="21" x14ac:dyDescent="0.4">
      <c r="A219" s="84"/>
      <c r="B219" s="31" t="s">
        <v>55</v>
      </c>
      <c r="C219" s="31" t="s">
        <v>110</v>
      </c>
      <c r="E219" t="s">
        <v>97</v>
      </c>
      <c r="F219" t="str">
        <f t="shared" si="0"/>
        <v xml:space="preserve">     El riesgo afecta la imagen de la entidad con algunos usuarios de relevancia frente al logro de los objetivos</v>
      </c>
    </row>
    <row r="220" spans="1:8" x14ac:dyDescent="0.3">
      <c r="A220" s="84"/>
      <c r="B220" s="32"/>
      <c r="C220" s="32"/>
      <c r="E220" t="s">
        <v>96</v>
      </c>
      <c r="F220" t="str">
        <f t="shared" si="0"/>
        <v xml:space="preserve">     El riesgo afecta la imagen de de la entidad con efecto publicitario sostenido a nivel de sector administrativo, nivel departamental o municipal</v>
      </c>
    </row>
    <row r="221" spans="1:8" x14ac:dyDescent="0.3">
      <c r="A221" s="84"/>
      <c r="B221" s="32" t="str" cm="1">
        <f t="array" ref="B221:B223">_xlfn.UNIQUE(Tabla1[[#All],[Criterios]])</f>
        <v>Criterios</v>
      </c>
      <c r="C221" s="32"/>
      <c r="E221" t="s">
        <v>110</v>
      </c>
      <c r="F221" t="str">
        <f t="shared" si="0"/>
        <v xml:space="preserve">     El riesgo afecta la imagen de la entidad a nivel nacional, con efecto publicitarios sostenible a nivel país</v>
      </c>
    </row>
    <row r="222" spans="1:8" x14ac:dyDescent="0.3">
      <c r="A222" s="84"/>
      <c r="B222" s="32" t="str">
        <v>Afectación Económica o presupuestal</v>
      </c>
      <c r="C222" s="32"/>
    </row>
    <row r="223" spans="1:8" x14ac:dyDescent="0.3">
      <c r="B223" s="32" t="str">
        <v>Pérdida Reputacional</v>
      </c>
      <c r="C223" s="32"/>
      <c r="F223" s="35" t="s">
        <v>130</v>
      </c>
    </row>
    <row r="224" spans="1:8" x14ac:dyDescent="0.3">
      <c r="B224" s="22"/>
      <c r="C224" s="22"/>
      <c r="F224" s="35" t="s">
        <v>131</v>
      </c>
    </row>
    <row r="225" spans="2:4" x14ac:dyDescent="0.3">
      <c r="B225" s="22"/>
      <c r="C225" s="22"/>
    </row>
    <row r="226" spans="2:4" x14ac:dyDescent="0.3">
      <c r="B226" s="22"/>
      <c r="C226" s="22"/>
    </row>
    <row r="227" spans="2:4" x14ac:dyDescent="0.3">
      <c r="B227" s="22" t="s">
        <v>200</v>
      </c>
      <c r="C227" s="22"/>
      <c r="D227" s="22"/>
    </row>
    <row r="228" spans="2:4" x14ac:dyDescent="0.3">
      <c r="B228" t="s">
        <v>85</v>
      </c>
      <c r="C228" s="22" t="s">
        <v>128</v>
      </c>
      <c r="D228" s="33" t="s">
        <v>201</v>
      </c>
    </row>
    <row r="229" spans="2:4" x14ac:dyDescent="0.3">
      <c r="B229" s="150" t="s">
        <v>203</v>
      </c>
      <c r="C229" s="22" t="s">
        <v>193</v>
      </c>
      <c r="D229" s="148" t="s">
        <v>203</v>
      </c>
    </row>
    <row r="230" spans="2:4" x14ac:dyDescent="0.3">
      <c r="B230" s="150" t="s">
        <v>203</v>
      </c>
      <c r="C230" s="22" t="s">
        <v>194</v>
      </c>
      <c r="D230" s="149" t="s">
        <v>193</v>
      </c>
    </row>
    <row r="231" spans="2:4" x14ac:dyDescent="0.3">
      <c r="B231" s="150" t="s">
        <v>203</v>
      </c>
      <c r="C231" s="22" t="s">
        <v>195</v>
      </c>
      <c r="D231" s="149" t="s">
        <v>194</v>
      </c>
    </row>
    <row r="232" spans="2:4" x14ac:dyDescent="0.3">
      <c r="B232" s="150" t="s">
        <v>204</v>
      </c>
      <c r="C232" s="22" t="s">
        <v>196</v>
      </c>
      <c r="D232" s="149" t="s">
        <v>195</v>
      </c>
    </row>
    <row r="233" spans="2:4" x14ac:dyDescent="0.3">
      <c r="B233" s="150" t="s">
        <v>204</v>
      </c>
      <c r="C233" s="22" t="s">
        <v>197</v>
      </c>
      <c r="D233" s="148" t="s">
        <v>204</v>
      </c>
    </row>
    <row r="234" spans="2:4" x14ac:dyDescent="0.3">
      <c r="B234" s="150" t="s">
        <v>204</v>
      </c>
      <c r="C234" s="22" t="s">
        <v>198</v>
      </c>
      <c r="D234" s="149" t="s">
        <v>196</v>
      </c>
    </row>
    <row r="235" spans="2:4" x14ac:dyDescent="0.3">
      <c r="B235" s="150" t="s">
        <v>204</v>
      </c>
      <c r="C235" s="22" t="s">
        <v>199</v>
      </c>
      <c r="D235" s="149" t="s">
        <v>197</v>
      </c>
    </row>
    <row r="236" spans="2:4" x14ac:dyDescent="0.3">
      <c r="D236" s="149" t="s">
        <v>198</v>
      </c>
    </row>
    <row r="237" spans="2:4" x14ac:dyDescent="0.3">
      <c r="D237" s="149" t="s">
        <v>199</v>
      </c>
    </row>
    <row r="238" spans="2:4" x14ac:dyDescent="0.3">
      <c r="D238" s="148" t="s">
        <v>202</v>
      </c>
    </row>
  </sheetData>
  <mergeCells count="1">
    <mergeCell ref="B1:D1"/>
  </mergeCells>
  <dataValidations count="1">
    <dataValidation type="list" allowBlank="1" showInputMessage="1" showErrorMessage="1" sqref="G210">
      <formula1>$F$210:$F$221</formula1>
    </dataValidation>
  </dataValidations>
  <pageMargins left="0.7" right="0.7" top="0.75" bottom="0.75" header="0.3" footer="0.3"/>
  <pageSetup orientation="portrait" r:id="rId3"/>
  <tableParts count="2">
    <tablePart r:id="rId4"/>
    <tablePart r:id="rId5"/>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F16"/>
  <sheetViews>
    <sheetView workbookViewId="0">
      <selection activeCell="F4" sqref="F4:F6"/>
    </sheetView>
  </sheetViews>
  <sheetFormatPr baseColWidth="10" defaultColWidth="14.33203125" defaultRowHeight="13.8" x14ac:dyDescent="0.3"/>
  <cols>
    <col min="1" max="2" width="14.33203125" style="89"/>
    <col min="3" max="3" width="17" style="89" customWidth="1"/>
    <col min="4" max="4" width="14.33203125" style="89"/>
    <col min="5" max="5" width="46" style="89" customWidth="1"/>
    <col min="6" max="16384" width="14.33203125" style="89"/>
  </cols>
  <sheetData>
    <row r="1" spans="2:6" ht="24" customHeight="1" thickBot="1" x14ac:dyDescent="0.35">
      <c r="B1" s="403" t="s">
        <v>205</v>
      </c>
      <c r="C1" s="404"/>
      <c r="D1" s="404"/>
      <c r="E1" s="404"/>
      <c r="F1" s="405"/>
    </row>
    <row r="2" spans="2:6" ht="16.2" thickBot="1" x14ac:dyDescent="0.35">
      <c r="B2" s="90"/>
      <c r="C2" s="90"/>
      <c r="D2" s="90"/>
      <c r="E2" s="90"/>
      <c r="F2" s="90"/>
    </row>
    <row r="3" spans="2:6" ht="16.2" thickBot="1" x14ac:dyDescent="0.35">
      <c r="B3" s="407" t="s">
        <v>62</v>
      </c>
      <c r="C3" s="408"/>
      <c r="D3" s="408"/>
      <c r="E3" s="102" t="s">
        <v>63</v>
      </c>
      <c r="F3" s="103" t="s">
        <v>64</v>
      </c>
    </row>
    <row r="4" spans="2:6" ht="31.2" x14ac:dyDescent="0.3">
      <c r="B4" s="409" t="s">
        <v>65</v>
      </c>
      <c r="C4" s="411" t="s">
        <v>12</v>
      </c>
      <c r="D4" s="91" t="s">
        <v>13</v>
      </c>
      <c r="E4" s="92" t="s">
        <v>66</v>
      </c>
      <c r="F4" s="93">
        <v>0.25</v>
      </c>
    </row>
    <row r="5" spans="2:6" ht="46.8" x14ac:dyDescent="0.3">
      <c r="B5" s="410"/>
      <c r="C5" s="412"/>
      <c r="D5" s="94" t="s">
        <v>14</v>
      </c>
      <c r="E5" s="95" t="s">
        <v>67</v>
      </c>
      <c r="F5" s="96">
        <v>0.15</v>
      </c>
    </row>
    <row r="6" spans="2:6" ht="46.8" x14ac:dyDescent="0.3">
      <c r="B6" s="410"/>
      <c r="C6" s="412"/>
      <c r="D6" s="94" t="s">
        <v>15</v>
      </c>
      <c r="E6" s="95" t="s">
        <v>68</v>
      </c>
      <c r="F6" s="96">
        <v>0.1</v>
      </c>
    </row>
    <row r="7" spans="2:6" ht="62.4" x14ac:dyDescent="0.3">
      <c r="B7" s="410"/>
      <c r="C7" s="412" t="s">
        <v>16</v>
      </c>
      <c r="D7" s="94" t="s">
        <v>9</v>
      </c>
      <c r="E7" s="95" t="s">
        <v>69</v>
      </c>
      <c r="F7" s="96">
        <v>0.25</v>
      </c>
    </row>
    <row r="8" spans="2:6" ht="31.2" x14ac:dyDescent="0.3">
      <c r="B8" s="410"/>
      <c r="C8" s="412"/>
      <c r="D8" s="94" t="s">
        <v>8</v>
      </c>
      <c r="E8" s="95" t="s">
        <v>70</v>
      </c>
      <c r="F8" s="96">
        <v>0.15</v>
      </c>
    </row>
    <row r="9" spans="2:6" ht="46.8" x14ac:dyDescent="0.3">
      <c r="B9" s="410" t="s">
        <v>145</v>
      </c>
      <c r="C9" s="412" t="s">
        <v>17</v>
      </c>
      <c r="D9" s="94" t="s">
        <v>18</v>
      </c>
      <c r="E9" s="95" t="s">
        <v>71</v>
      </c>
      <c r="F9" s="97" t="s">
        <v>72</v>
      </c>
    </row>
    <row r="10" spans="2:6" ht="46.8" x14ac:dyDescent="0.3">
      <c r="B10" s="410"/>
      <c r="C10" s="412"/>
      <c r="D10" s="94" t="s">
        <v>19</v>
      </c>
      <c r="E10" s="95" t="s">
        <v>73</v>
      </c>
      <c r="F10" s="97" t="s">
        <v>72</v>
      </c>
    </row>
    <row r="11" spans="2:6" ht="46.8" x14ac:dyDescent="0.3">
      <c r="B11" s="410"/>
      <c r="C11" s="412" t="s">
        <v>20</v>
      </c>
      <c r="D11" s="94" t="s">
        <v>21</v>
      </c>
      <c r="E11" s="95" t="s">
        <v>74</v>
      </c>
      <c r="F11" s="97" t="s">
        <v>72</v>
      </c>
    </row>
    <row r="12" spans="2:6" ht="46.8" x14ac:dyDescent="0.3">
      <c r="B12" s="410"/>
      <c r="C12" s="412"/>
      <c r="D12" s="94" t="s">
        <v>22</v>
      </c>
      <c r="E12" s="95" t="s">
        <v>75</v>
      </c>
      <c r="F12" s="97" t="s">
        <v>72</v>
      </c>
    </row>
    <row r="13" spans="2:6" ht="31.2" x14ac:dyDescent="0.3">
      <c r="B13" s="410"/>
      <c r="C13" s="412" t="s">
        <v>23</v>
      </c>
      <c r="D13" s="94" t="s">
        <v>111</v>
      </c>
      <c r="E13" s="95" t="s">
        <v>114</v>
      </c>
      <c r="F13" s="97" t="s">
        <v>72</v>
      </c>
    </row>
    <row r="14" spans="2:6" ht="16.2" thickBot="1" x14ac:dyDescent="0.35">
      <c r="B14" s="413"/>
      <c r="C14" s="414"/>
      <c r="D14" s="98" t="s">
        <v>112</v>
      </c>
      <c r="E14" s="99" t="s">
        <v>113</v>
      </c>
      <c r="F14" s="100" t="s">
        <v>72</v>
      </c>
    </row>
    <row r="15" spans="2:6" ht="49.5" customHeight="1" x14ac:dyDescent="0.3">
      <c r="B15" s="406" t="s">
        <v>142</v>
      </c>
      <c r="C15" s="406"/>
      <c r="D15" s="406"/>
      <c r="E15" s="406"/>
      <c r="F15" s="406"/>
    </row>
    <row r="16" spans="2:6" ht="27" customHeight="1" x14ac:dyDescent="0.3">
      <c r="B16" s="101"/>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topLeftCell="D1" zoomScaleNormal="100" workbookViewId="0">
      <selection activeCell="E2" sqref="E2"/>
    </sheetView>
  </sheetViews>
  <sheetFormatPr baseColWidth="10" defaultRowHeight="14.4" x14ac:dyDescent="0.3"/>
  <cols>
    <col min="1" max="1" width="57.77734375" customWidth="1"/>
    <col min="3" max="3" width="32" bestFit="1" customWidth="1"/>
    <col min="4" max="4" width="119.33203125" bestFit="1" customWidth="1"/>
    <col min="5" max="5" width="81" customWidth="1"/>
  </cols>
  <sheetData>
    <row r="1" spans="1:5" ht="15" thickBot="1" x14ac:dyDescent="0.35">
      <c r="A1" s="144" t="s">
        <v>175</v>
      </c>
      <c r="D1" s="415" t="s">
        <v>176</v>
      </c>
      <c r="E1" s="416"/>
    </row>
    <row r="2" spans="1:5" x14ac:dyDescent="0.3">
      <c r="A2" s="153" t="s">
        <v>270</v>
      </c>
      <c r="D2" s="417" t="s">
        <v>177</v>
      </c>
      <c r="E2" s="152" t="s">
        <v>247</v>
      </c>
    </row>
    <row r="3" spans="1:5" x14ac:dyDescent="0.3">
      <c r="A3" s="154" t="s">
        <v>271</v>
      </c>
      <c r="D3" s="418"/>
      <c r="E3" s="152" t="s">
        <v>248</v>
      </c>
    </row>
    <row r="4" spans="1:5" x14ac:dyDescent="0.3">
      <c r="A4" s="154" t="s">
        <v>272</v>
      </c>
      <c r="D4" s="418"/>
      <c r="E4" s="152" t="s">
        <v>249</v>
      </c>
    </row>
    <row r="5" spans="1:5" x14ac:dyDescent="0.3">
      <c r="A5" s="155" t="s">
        <v>273</v>
      </c>
      <c r="D5" s="419"/>
      <c r="E5" s="152" t="s">
        <v>250</v>
      </c>
    </row>
    <row r="6" spans="1:5" x14ac:dyDescent="0.3">
      <c r="A6" s="156" t="s">
        <v>274</v>
      </c>
      <c r="D6" s="417" t="s">
        <v>178</v>
      </c>
      <c r="E6" s="152" t="s">
        <v>251</v>
      </c>
    </row>
    <row r="7" spans="1:5" x14ac:dyDescent="0.3">
      <c r="A7" s="156" t="s">
        <v>275</v>
      </c>
      <c r="D7" s="418"/>
      <c r="E7" s="152" t="s">
        <v>252</v>
      </c>
    </row>
    <row r="8" spans="1:5" x14ac:dyDescent="0.3">
      <c r="A8" s="155" t="s">
        <v>276</v>
      </c>
      <c r="D8" s="418"/>
      <c r="E8" s="152" t="s">
        <v>253</v>
      </c>
    </row>
    <row r="9" spans="1:5" x14ac:dyDescent="0.3">
      <c r="A9" s="155" t="s">
        <v>277</v>
      </c>
      <c r="D9" s="417" t="s">
        <v>179</v>
      </c>
      <c r="E9" s="152" t="s">
        <v>254</v>
      </c>
    </row>
    <row r="10" spans="1:5" x14ac:dyDescent="0.3">
      <c r="A10" s="157" t="s">
        <v>278</v>
      </c>
      <c r="D10" s="418"/>
      <c r="E10" s="152" t="s">
        <v>255</v>
      </c>
    </row>
    <row r="11" spans="1:5" x14ac:dyDescent="0.3">
      <c r="A11" s="157" t="s">
        <v>279</v>
      </c>
      <c r="D11" s="417" t="s">
        <v>180</v>
      </c>
      <c r="E11" s="152" t="s">
        <v>256</v>
      </c>
    </row>
    <row r="12" spans="1:5" x14ac:dyDescent="0.3">
      <c r="A12" s="157" t="s">
        <v>280</v>
      </c>
      <c r="D12" s="418"/>
      <c r="E12" s="152" t="s">
        <v>257</v>
      </c>
    </row>
    <row r="13" spans="1:5" x14ac:dyDescent="0.3">
      <c r="A13" s="157" t="s">
        <v>281</v>
      </c>
      <c r="D13" s="419"/>
      <c r="E13" s="152" t="s">
        <v>258</v>
      </c>
    </row>
    <row r="14" spans="1:5" x14ac:dyDescent="0.3">
      <c r="A14" s="157" t="s">
        <v>282</v>
      </c>
      <c r="E14" s="152" t="s">
        <v>259</v>
      </c>
    </row>
    <row r="15" spans="1:5" x14ac:dyDescent="0.3">
      <c r="A15" s="157" t="s">
        <v>283</v>
      </c>
      <c r="D15" s="146" t="s">
        <v>184</v>
      </c>
      <c r="E15" s="152" t="s">
        <v>260</v>
      </c>
    </row>
    <row r="16" spans="1:5" x14ac:dyDescent="0.3">
      <c r="A16" s="157" t="s">
        <v>284</v>
      </c>
      <c r="D16" s="147" t="s">
        <v>185</v>
      </c>
      <c r="E16" s="152" t="s">
        <v>261</v>
      </c>
    </row>
    <row r="17" spans="1:7" ht="15" thickBot="1" x14ac:dyDescent="0.35">
      <c r="A17" s="158" t="s">
        <v>285</v>
      </c>
      <c r="D17" s="147" t="s">
        <v>186</v>
      </c>
      <c r="E17" s="152" t="s">
        <v>262</v>
      </c>
    </row>
    <row r="18" spans="1:7" x14ac:dyDescent="0.3">
      <c r="A18" s="145"/>
      <c r="D18" s="147" t="s">
        <v>187</v>
      </c>
      <c r="E18" s="152" t="s">
        <v>263</v>
      </c>
    </row>
    <row r="19" spans="1:7" x14ac:dyDescent="0.3">
      <c r="A19" s="145"/>
      <c r="D19" s="147" t="s">
        <v>188</v>
      </c>
      <c r="E19" s="152" t="s">
        <v>264</v>
      </c>
    </row>
    <row r="20" spans="1:7" x14ac:dyDescent="0.3">
      <c r="A20" s="145"/>
      <c r="D20" s="147" t="s">
        <v>189</v>
      </c>
      <c r="E20" s="152" t="s">
        <v>265</v>
      </c>
    </row>
    <row r="21" spans="1:7" x14ac:dyDescent="0.3">
      <c r="A21" s="147"/>
      <c r="D21" s="147" t="s">
        <v>190</v>
      </c>
      <c r="E21" s="152" t="s">
        <v>266</v>
      </c>
    </row>
    <row r="22" spans="1:7" x14ac:dyDescent="0.3">
      <c r="A22" s="145"/>
      <c r="D22" s="147" t="s">
        <v>191</v>
      </c>
      <c r="E22" s="152" t="s">
        <v>267</v>
      </c>
    </row>
    <row r="23" spans="1:7" x14ac:dyDescent="0.3">
      <c r="A23" s="151"/>
      <c r="E23" s="152" t="s">
        <v>268</v>
      </c>
    </row>
    <row r="24" spans="1:7" x14ac:dyDescent="0.3">
      <c r="A24" s="146" t="s">
        <v>192</v>
      </c>
      <c r="E24" s="152" t="s">
        <v>269</v>
      </c>
    </row>
    <row r="25" spans="1:7" ht="20.399999999999999" x14ac:dyDescent="0.3">
      <c r="A25" s="147" t="s">
        <v>185</v>
      </c>
      <c r="B25" s="30"/>
    </row>
    <row r="26" spans="1:7" ht="21" x14ac:dyDescent="0.4">
      <c r="A26" s="147" t="s">
        <v>186</v>
      </c>
      <c r="B26" s="31"/>
      <c r="F26" t="s">
        <v>87</v>
      </c>
      <c r="G26" t="str">
        <f>IF(NOT(ISERROR(MATCH(F26,_xlfn.ANCHORARRAY(A37),0))),E39&amp;"Por favor no seleccionar los criterios de impacto",F26)</f>
        <v>Afectación Económica o presupuestal</v>
      </c>
    </row>
    <row r="27" spans="1:7" ht="21" x14ac:dyDescent="0.4">
      <c r="A27" s="147" t="s">
        <v>187</v>
      </c>
      <c r="B27" s="31"/>
    </row>
    <row r="28" spans="1:7" ht="21" x14ac:dyDescent="0.4">
      <c r="A28" s="147" t="s">
        <v>188</v>
      </c>
      <c r="B28" s="31"/>
    </row>
    <row r="29" spans="1:7" ht="21" x14ac:dyDescent="0.4">
      <c r="A29" s="147" t="s">
        <v>189</v>
      </c>
      <c r="B29" s="31"/>
    </row>
    <row r="30" spans="1:7" ht="21" x14ac:dyDescent="0.4">
      <c r="A30" s="147" t="s">
        <v>190</v>
      </c>
      <c r="B30" s="31"/>
    </row>
    <row r="31" spans="1:7" ht="21" x14ac:dyDescent="0.4">
      <c r="A31" s="147" t="s">
        <v>191</v>
      </c>
      <c r="B31" s="31"/>
    </row>
    <row r="32" spans="1:7" ht="21" x14ac:dyDescent="0.4">
      <c r="A32" s="31"/>
      <c r="B32" s="31"/>
    </row>
    <row r="33" spans="1:2" ht="21" x14ac:dyDescent="0.4">
      <c r="A33" s="31"/>
      <c r="B33" s="31"/>
    </row>
    <row r="34" spans="1:2" ht="21" x14ac:dyDescent="0.4">
      <c r="A34" s="31"/>
      <c r="B34" s="31"/>
    </row>
    <row r="35" spans="1:2" ht="21" x14ac:dyDescent="0.4">
      <c r="A35" s="31"/>
      <c r="B35" s="31"/>
    </row>
    <row r="36" spans="1:2" x14ac:dyDescent="0.3">
      <c r="A36" s="32"/>
      <c r="B36" s="32"/>
    </row>
  </sheetData>
  <mergeCells count="5">
    <mergeCell ref="D1:E1"/>
    <mergeCell ref="D2:D5"/>
    <mergeCell ref="D6:D8"/>
    <mergeCell ref="D9:D10"/>
    <mergeCell ref="D11:D13"/>
  </mergeCells>
  <conditionalFormatting sqref="E2:E24">
    <cfRule type="duplicateValues" dxfId="0" priority="1"/>
  </conditionalFormatting>
  <dataValidations count="1">
    <dataValidation type="list" allowBlank="1" showInputMessage="1" showErrorMessage="1" sqref="F26">
      <formula1>$F$210:$F$221</formula1>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workbookViewId="0">
      <selection activeCell="B20" sqref="B20"/>
    </sheetView>
  </sheetViews>
  <sheetFormatPr baseColWidth="10" defaultRowHeight="14.4" x14ac:dyDescent="0.3"/>
  <sheetData>
    <row r="2" spans="2:5" x14ac:dyDescent="0.3">
      <c r="B2" t="s">
        <v>30</v>
      </c>
      <c r="E2" t="s">
        <v>117</v>
      </c>
    </row>
    <row r="3" spans="2:5" x14ac:dyDescent="0.3">
      <c r="B3" t="s">
        <v>31</v>
      </c>
      <c r="E3" t="s">
        <v>116</v>
      </c>
    </row>
    <row r="4" spans="2:5" x14ac:dyDescent="0.3">
      <c r="B4" t="s">
        <v>121</v>
      </c>
      <c r="E4" t="s">
        <v>118</v>
      </c>
    </row>
    <row r="5" spans="2:5" x14ac:dyDescent="0.3">
      <c r="B5" t="s">
        <v>120</v>
      </c>
    </row>
    <row r="8" spans="2:5" x14ac:dyDescent="0.3">
      <c r="B8" t="s">
        <v>83</v>
      </c>
    </row>
    <row r="9" spans="2:5" x14ac:dyDescent="0.3">
      <c r="B9" t="s">
        <v>39</v>
      </c>
    </row>
    <row r="10" spans="2:5" x14ac:dyDescent="0.3">
      <c r="B10" t="s">
        <v>40</v>
      </c>
    </row>
    <row r="11" spans="2:5" x14ac:dyDescent="0.3">
      <c r="B11" t="s">
        <v>211</v>
      </c>
    </row>
    <row r="13" spans="2:5" x14ac:dyDescent="0.3">
      <c r="B13" t="s">
        <v>212</v>
      </c>
    </row>
    <row r="14" spans="2:5" x14ac:dyDescent="0.3">
      <c r="B14" t="s">
        <v>213</v>
      </c>
    </row>
    <row r="15" spans="2:5" x14ac:dyDescent="0.3">
      <c r="B15" t="s">
        <v>214</v>
      </c>
    </row>
    <row r="16" spans="2:5" x14ac:dyDescent="0.3">
      <c r="B16" t="s">
        <v>215</v>
      </c>
    </row>
    <row r="17" spans="2:2" x14ac:dyDescent="0.3">
      <c r="B17" t="s">
        <v>216</v>
      </c>
    </row>
    <row r="18" spans="2:2" x14ac:dyDescent="0.3">
      <c r="B18" t="s">
        <v>217</v>
      </c>
    </row>
    <row r="19" spans="2:2" x14ac:dyDescent="0.3">
      <c r="B19" t="s">
        <v>218</v>
      </c>
    </row>
  </sheetData>
  <sortState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1"/>
  <sheetViews>
    <sheetView workbookViewId="0">
      <selection activeCell="A19" sqref="A19"/>
    </sheetView>
  </sheetViews>
  <sheetFormatPr baseColWidth="10" defaultColWidth="11.44140625" defaultRowHeight="13.8" x14ac:dyDescent="0.3"/>
  <cols>
    <col min="1" max="1" width="32.77734375" style="9" customWidth="1"/>
    <col min="2" max="16384" width="11.44140625" style="9"/>
  </cols>
  <sheetData>
    <row r="3" spans="1:1" x14ac:dyDescent="0.3">
      <c r="A3" s="10" t="s">
        <v>13</v>
      </c>
    </row>
    <row r="4" spans="1:1" x14ac:dyDescent="0.3">
      <c r="A4" s="10" t="s">
        <v>14</v>
      </c>
    </row>
    <row r="5" spans="1:1" x14ac:dyDescent="0.3">
      <c r="A5" s="10" t="s">
        <v>15</v>
      </c>
    </row>
    <row r="6" spans="1:1" x14ac:dyDescent="0.3">
      <c r="A6" s="10" t="s">
        <v>9</v>
      </c>
    </row>
    <row r="7" spans="1:1" x14ac:dyDescent="0.3">
      <c r="A7" s="10" t="s">
        <v>8</v>
      </c>
    </row>
    <row r="8" spans="1:1" x14ac:dyDescent="0.3">
      <c r="A8" s="10" t="s">
        <v>18</v>
      </c>
    </row>
    <row r="9" spans="1:1" x14ac:dyDescent="0.3">
      <c r="A9" s="10" t="s">
        <v>19</v>
      </c>
    </row>
    <row r="10" spans="1:1" x14ac:dyDescent="0.3">
      <c r="A10" s="10" t="s">
        <v>21</v>
      </c>
    </row>
    <row r="11" spans="1:1" x14ac:dyDescent="0.3">
      <c r="A11" s="10" t="s">
        <v>22</v>
      </c>
    </row>
    <row r="12" spans="1:1" x14ac:dyDescent="0.3">
      <c r="A12" s="10" t="s">
        <v>24</v>
      </c>
    </row>
    <row r="13" spans="1:1" x14ac:dyDescent="0.3">
      <c r="A13" s="10" t="s">
        <v>25</v>
      </c>
    </row>
    <row r="14" spans="1:1" x14ac:dyDescent="0.3">
      <c r="A14" s="10" t="s">
        <v>26</v>
      </c>
    </row>
    <row r="16" spans="1:1" x14ac:dyDescent="0.3">
      <c r="A16" s="10" t="s">
        <v>29</v>
      </c>
    </row>
    <row r="17" spans="1:1" x14ac:dyDescent="0.3">
      <c r="A17" s="10" t="s">
        <v>30</v>
      </c>
    </row>
    <row r="18" spans="1:1" x14ac:dyDescent="0.3">
      <c r="A18" s="10" t="s">
        <v>31</v>
      </c>
    </row>
    <row r="20" spans="1:1" x14ac:dyDescent="0.3">
      <c r="A20" s="10" t="s">
        <v>39</v>
      </c>
    </row>
    <row r="21" spans="1:1" x14ac:dyDescent="0.3">
      <c r="A21" s="10"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Intructivo</vt:lpstr>
      <vt:lpstr>Mapa final</vt:lpstr>
      <vt:lpstr>Matriz Calor Inherente</vt:lpstr>
      <vt:lpstr>Matriz Calor Residual</vt:lpstr>
      <vt:lpstr>Tabla probabilidad</vt:lpstr>
      <vt:lpstr>Tabla Impacto</vt:lpstr>
      <vt:lpstr>Tabla Valoración controles</vt:lpstr>
      <vt:lpstr>Procesos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Patricia</cp:lastModifiedBy>
  <cp:lastPrinted>2020-05-13T01:12:22Z</cp:lastPrinted>
  <dcterms:created xsi:type="dcterms:W3CDTF">2020-03-24T23:12:47Z</dcterms:created>
  <dcterms:modified xsi:type="dcterms:W3CDTF">2022-10-07T19:54:35Z</dcterms:modified>
</cp:coreProperties>
</file>